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/>
  </bookViews>
  <sheets>
    <sheet name="Приложение №3" sheetId="15" r:id="rId1"/>
    <sheet name="Приложение №4" sheetId="24" r:id="rId2"/>
    <sheet name="Приложение №5" sheetId="9" r:id="rId3"/>
  </sheets>
  <externalReferences>
    <externalReference r:id="rId4"/>
    <externalReference r:id="rId5"/>
    <externalReference r:id="rId6"/>
  </externalReferences>
  <definedNames>
    <definedName name="_1Excel_BuiltIn_Print_Titles_4_1" localSheetId="1">#REF!</definedName>
    <definedName name="_1Excel_BuiltIn_Print_Titles_4_1" localSheetId="2">#REF!</definedName>
    <definedName name="_1Excel_BuiltIn_Print_Titles_4_1">#REF!</definedName>
    <definedName name="_1Excel_BuiltIn_Print_Titles_8_1" localSheetId="1">(#REF!,#REF!)</definedName>
    <definedName name="_1Excel_BuiltIn_Print_Titles_8_1" localSheetId="2">(#REF!,#REF!)</definedName>
    <definedName name="_1Excel_BuiltIn_Print_Titles_8_1">(#REF!,#REF!)</definedName>
    <definedName name="_2Excel_BuiltIn_Print_Titles_8_1" localSheetId="2">(#REF!,#REF!)</definedName>
    <definedName name="_2Excel_BuiltIn_Print_Titles_8_1">(#REF!,#REF!)</definedName>
    <definedName name="_4Excel_BuiltIn_Print_Titles_8_1" localSheetId="2">(#REF!,#REF!)</definedName>
    <definedName name="_4Excel_BuiltIn_Print_Titles_8_1">(#REF!,#REF!)</definedName>
    <definedName name="_xlnm._FilterDatabase" localSheetId="0" hidden="1">'Приложение №3'!$A$9:$J$200</definedName>
    <definedName name="AccessDatabase" hidden="1">"C:\db1.mdb"</definedName>
    <definedName name="akt_nom" localSheetId="2">#REF!</definedName>
    <definedName name="akt_nom">#REF!</definedName>
    <definedName name="beg" localSheetId="2">#REF!</definedName>
    <definedName name="beg">#REF!</definedName>
    <definedName name="begin" localSheetId="2">#REF!</definedName>
    <definedName name="begin">#REF!</definedName>
    <definedName name="dgdg" localSheetId="2">(#REF!,#REF!)</definedName>
    <definedName name="dgdg">(#REF!,#REF!)</definedName>
    <definedName name="Excel_BuiltIn_Print_Titles_1" localSheetId="2">#REF!</definedName>
    <definedName name="Excel_BuiltIn_Print_Titles_1">#REF!</definedName>
    <definedName name="name_mo" localSheetId="2">#REF!</definedName>
    <definedName name="name_mo">#REF!</definedName>
    <definedName name="njknljl" localSheetId="2">#REF!</definedName>
    <definedName name="njknljl">#REF!</definedName>
    <definedName name="qwedqfd" localSheetId="2">(#REF!,#REF!)</definedName>
    <definedName name="qwedqfd">(#REF!,#REF!)</definedName>
    <definedName name="reestr" localSheetId="2">#REF!</definedName>
    <definedName name="reestr">#REF!</definedName>
    <definedName name="Ryb">[1]Сентябрь_свод!$A$1:$H$118</definedName>
    <definedName name="s" localSheetId="2">#REF!</definedName>
    <definedName name="s">#REF!</definedName>
    <definedName name="tit" localSheetId="2">#REF!</definedName>
    <definedName name="tit">#REF!</definedName>
    <definedName name="А1" localSheetId="2">#REF!</definedName>
    <definedName name="А1">#REF!</definedName>
    <definedName name="апвап">[2]Сентябрь_свод!$A$1:$H$118</definedName>
    <definedName name="апраоаоаоа" localSheetId="2">#REF!</definedName>
    <definedName name="апраоаоаоа">#REF!</definedName>
    <definedName name="_xlnm.Database" localSheetId="2">#REF!</definedName>
    <definedName name="_xlnm.Database">#REF!</definedName>
    <definedName name="д" localSheetId="2">#REF!</definedName>
    <definedName name="д">#REF!</definedName>
    <definedName name="зщ">[3]Сентябрь_свод!$A$1:$H$118</definedName>
    <definedName name="ипр" localSheetId="2">#REF!</definedName>
    <definedName name="ипр">#REF!</definedName>
    <definedName name="лдл" localSheetId="2">#REF!</definedName>
    <definedName name="лдл">#REF!</definedName>
    <definedName name="о">[3]Сентябрь_свод!$A$1:$H$118</definedName>
    <definedName name="_xlnm.Print_Area" localSheetId="2">'Приложение №5'!$A$6:$T$65</definedName>
    <definedName name="_xlnm.Print_Area">#REF!</definedName>
    <definedName name="ор" localSheetId="2">#REF!</definedName>
    <definedName name="ор">#REF!</definedName>
    <definedName name="пеее" localSheetId="2">#REF!</definedName>
    <definedName name="пеее">#REF!</definedName>
    <definedName name="пр" localSheetId="2">#REF!</definedName>
    <definedName name="пр">#REF!</definedName>
    <definedName name="при" localSheetId="2">#REF!</definedName>
    <definedName name="при">#REF!</definedName>
    <definedName name="прил" localSheetId="2">#REF!</definedName>
    <definedName name="прил">#REF!</definedName>
    <definedName name="расчет1" localSheetId="2">#REF!</definedName>
    <definedName name="расчет1">#REF!</definedName>
    <definedName name="реестр" localSheetId="2">#REF!</definedName>
    <definedName name="реестр">#REF!</definedName>
    <definedName name="решение" localSheetId="2">#REF!</definedName>
    <definedName name="решение">#REF!</definedName>
    <definedName name="ро" localSheetId="2">#REF!</definedName>
    <definedName name="ро">#REF!</definedName>
    <definedName name="що" localSheetId="2">#REF!</definedName>
    <definedName name="що">#REF!</definedName>
    <definedName name="яяяя" localSheetId="2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4" i="24" l="1"/>
  <c r="E59" i="24"/>
  <c r="E38" i="24"/>
  <c r="J35" i="15" l="1"/>
  <c r="I35" i="15"/>
  <c r="D446" i="24" l="1"/>
  <c r="C446" i="24"/>
  <c r="G405" i="24"/>
  <c r="F405" i="24"/>
  <c r="E405" i="24"/>
  <c r="D405" i="24"/>
  <c r="C405" i="24"/>
  <c r="F362" i="24"/>
  <c r="E362" i="24"/>
  <c r="D362" i="24"/>
  <c r="C362" i="24"/>
  <c r="D311" i="24"/>
  <c r="D252" i="24"/>
  <c r="C205" i="24"/>
  <c r="F174" i="24"/>
  <c r="E174" i="24"/>
  <c r="D174" i="24"/>
  <c r="C174" i="24"/>
  <c r="G138" i="24"/>
  <c r="F138" i="24"/>
  <c r="E138" i="24"/>
  <c r="D138" i="24"/>
  <c r="C137" i="24"/>
  <c r="C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E83" i="24"/>
  <c r="E85" i="24" s="1"/>
  <c r="D83" i="24"/>
  <c r="C83" i="24"/>
  <c r="C85" i="24" s="1"/>
  <c r="D85" i="24" l="1"/>
  <c r="C138" i="24"/>
  <c r="J226" i="15" l="1"/>
  <c r="J225" i="15"/>
  <c r="J217" i="15"/>
  <c r="J184" i="15"/>
  <c r="I184" i="15"/>
  <c r="N212" i="15" l="1"/>
  <c r="M212" i="15"/>
  <c r="L212" i="15"/>
  <c r="N211" i="15"/>
  <c r="M211" i="15"/>
  <c r="L211" i="15"/>
  <c r="K212" i="15" l="1"/>
  <c r="J212" i="15"/>
  <c r="I212" i="15"/>
  <c r="K211" i="15"/>
  <c r="J211" i="15"/>
  <c r="I211" i="15"/>
  <c r="I203" i="15"/>
  <c r="J199" i="15"/>
  <c r="I199" i="15"/>
  <c r="D199" i="15"/>
  <c r="J197" i="15"/>
  <c r="I197" i="15"/>
  <c r="D197" i="15"/>
  <c r="J195" i="15"/>
  <c r="I195" i="15"/>
  <c r="D195" i="15"/>
  <c r="J193" i="15"/>
  <c r="I193" i="15"/>
  <c r="D193" i="15"/>
  <c r="J191" i="15"/>
  <c r="I191" i="15"/>
  <c r="D191" i="15"/>
  <c r="J189" i="15"/>
  <c r="I189" i="15"/>
  <c r="D189" i="15"/>
  <c r="J187" i="15"/>
  <c r="I187" i="15"/>
  <c r="D187" i="15"/>
  <c r="D186" i="15"/>
  <c r="J185" i="15"/>
  <c r="I185" i="15"/>
  <c r="D185" i="15"/>
  <c r="J183" i="15"/>
  <c r="I183" i="15"/>
  <c r="D183" i="15"/>
  <c r="D184" i="15" s="1"/>
  <c r="B182" i="15"/>
  <c r="J181" i="15"/>
  <c r="I181" i="15"/>
  <c r="D181" i="15"/>
  <c r="D180" i="15"/>
  <c r="J179" i="15"/>
  <c r="I179" i="15"/>
  <c r="D179" i="15"/>
  <c r="D177" i="15"/>
  <c r="D178" i="15" s="1"/>
  <c r="B176" i="15"/>
  <c r="J173" i="15"/>
  <c r="I173" i="15"/>
  <c r="D173" i="15"/>
  <c r="D174" i="15" s="1"/>
  <c r="D175" i="15" s="1"/>
  <c r="B172" i="15"/>
  <c r="J171" i="15"/>
  <c r="I171" i="15"/>
  <c r="D171" i="15"/>
  <c r="C171" i="15" s="1"/>
  <c r="B170" i="15"/>
  <c r="J169" i="15"/>
  <c r="I169" i="15"/>
  <c r="D169" i="15"/>
  <c r="J167" i="15"/>
  <c r="I167" i="15"/>
  <c r="D167" i="15"/>
  <c r="D168" i="15" s="1"/>
  <c r="D166" i="15"/>
  <c r="B165" i="15"/>
  <c r="J163" i="15"/>
  <c r="I163" i="15"/>
  <c r="D163" i="15"/>
  <c r="D164" i="15" s="1"/>
  <c r="D162" i="15"/>
  <c r="B161" i="15"/>
  <c r="J160" i="15"/>
  <c r="I160" i="15"/>
  <c r="D160" i="15"/>
  <c r="B159" i="15"/>
  <c r="J156" i="15"/>
  <c r="I156" i="15"/>
  <c r="D156" i="15"/>
  <c r="D157" i="15" s="1"/>
  <c r="D158" i="15" s="1"/>
  <c r="D155" i="15"/>
  <c r="B154" i="15"/>
  <c r="J153" i="15"/>
  <c r="I153" i="15"/>
  <c r="D153" i="15"/>
  <c r="D150" i="15"/>
  <c r="D151" i="15" s="1"/>
  <c r="D152" i="15" s="1"/>
  <c r="B149" i="15"/>
  <c r="J148" i="15"/>
  <c r="I148" i="15"/>
  <c r="D148" i="15"/>
  <c r="J146" i="15"/>
  <c r="I146" i="15"/>
  <c r="D146" i="15"/>
  <c r="D147" i="15" s="1"/>
  <c r="B145" i="15"/>
  <c r="J143" i="15"/>
  <c r="I143" i="15"/>
  <c r="D143" i="15"/>
  <c r="D144" i="15" s="1"/>
  <c r="B142" i="15"/>
  <c r="D139" i="15"/>
  <c r="D140" i="15" s="1"/>
  <c r="D141" i="15" s="1"/>
  <c r="B138" i="15"/>
  <c r="D136" i="15"/>
  <c r="D137" i="15" s="1"/>
  <c r="B135" i="15"/>
  <c r="J134" i="15"/>
  <c r="I134" i="15"/>
  <c r="D134" i="15"/>
  <c r="J132" i="15"/>
  <c r="I132" i="15"/>
  <c r="D132" i="15"/>
  <c r="D133" i="15" s="1"/>
  <c r="J129" i="15"/>
  <c r="I129" i="15"/>
  <c r="D129" i="15"/>
  <c r="D130" i="15" s="1"/>
  <c r="D131" i="15" s="1"/>
  <c r="D127" i="15"/>
  <c r="D128" i="15" s="1"/>
  <c r="B126" i="15"/>
  <c r="J125" i="15"/>
  <c r="I125" i="15"/>
  <c r="D125" i="15"/>
  <c r="D124" i="15"/>
  <c r="D123" i="15"/>
  <c r="D122" i="15"/>
  <c r="J121" i="15"/>
  <c r="I121" i="15"/>
  <c r="D121" i="15"/>
  <c r="J119" i="15"/>
  <c r="I119" i="15"/>
  <c r="D119" i="15"/>
  <c r="D120" i="15" s="1"/>
  <c r="D117" i="15"/>
  <c r="D118" i="15" s="1"/>
  <c r="B116" i="15"/>
  <c r="J115" i="15"/>
  <c r="J113" i="15"/>
  <c r="D113" i="15"/>
  <c r="D114" i="15" s="1"/>
  <c r="D115" i="15" s="1"/>
  <c r="J112" i="15"/>
  <c r="B112" i="15"/>
  <c r="I109" i="15"/>
  <c r="D109" i="15"/>
  <c r="D111" i="15" s="1"/>
  <c r="J108" i="15"/>
  <c r="J106" i="15"/>
  <c r="D105" i="15"/>
  <c r="D106" i="15" s="1"/>
  <c r="D107" i="15" s="1"/>
  <c r="B104" i="15"/>
  <c r="I103" i="15"/>
  <c r="D103" i="15"/>
  <c r="J102" i="15"/>
  <c r="J100" i="15"/>
  <c r="I99" i="15"/>
  <c r="D99" i="15"/>
  <c r="D100" i="15" s="1"/>
  <c r="D101" i="15" s="1"/>
  <c r="B98" i="15"/>
  <c r="J96" i="15"/>
  <c r="I96" i="15"/>
  <c r="D96" i="15"/>
  <c r="D97" i="15" s="1"/>
  <c r="C97" i="15" s="1"/>
  <c r="B95" i="15"/>
  <c r="D94" i="15"/>
  <c r="B93" i="15"/>
  <c r="J91" i="15"/>
  <c r="I91" i="15"/>
  <c r="D91" i="15"/>
  <c r="D92" i="15" s="1"/>
  <c r="J89" i="15"/>
  <c r="D89" i="15"/>
  <c r="D90" i="15" s="1"/>
  <c r="B88" i="15"/>
  <c r="J86" i="15"/>
  <c r="J84" i="15"/>
  <c r="I79" i="15"/>
  <c r="D79" i="15"/>
  <c r="D80" i="15" s="1"/>
  <c r="D81" i="15" s="1"/>
  <c r="D82" i="15" s="1"/>
  <c r="D83" i="15" s="1"/>
  <c r="B78" i="15"/>
  <c r="J74" i="15"/>
  <c r="I74" i="15"/>
  <c r="D74" i="15"/>
  <c r="D75" i="15" s="1"/>
  <c r="D76" i="15" s="1"/>
  <c r="D77" i="15" s="1"/>
  <c r="B73" i="15"/>
  <c r="J71" i="15"/>
  <c r="I71" i="15"/>
  <c r="D71" i="15"/>
  <c r="D72" i="15" s="1"/>
  <c r="B70" i="15"/>
  <c r="J68" i="15"/>
  <c r="I68" i="15"/>
  <c r="D68" i="15"/>
  <c r="D69" i="15" s="1"/>
  <c r="B67" i="15"/>
  <c r="J66" i="15"/>
  <c r="I66" i="15"/>
  <c r="D66" i="15"/>
  <c r="B65" i="15"/>
  <c r="J63" i="15"/>
  <c r="I63" i="15"/>
  <c r="D63" i="15"/>
  <c r="D64" i="15" s="1"/>
  <c r="J62" i="15"/>
  <c r="B62" i="15"/>
  <c r="J61" i="15"/>
  <c r="I60" i="15"/>
  <c r="D60" i="15"/>
  <c r="D61" i="15" s="1"/>
  <c r="J59" i="15"/>
  <c r="B59" i="15"/>
  <c r="J58" i="15"/>
  <c r="I57" i="15"/>
  <c r="D57" i="15"/>
  <c r="D58" i="15" s="1"/>
  <c r="B56" i="15"/>
  <c r="J55" i="15"/>
  <c r="I55" i="15"/>
  <c r="D55" i="15"/>
  <c r="D54" i="15"/>
  <c r="B53" i="15"/>
  <c r="J52" i="15"/>
  <c r="I52" i="15"/>
  <c r="D52" i="15"/>
  <c r="B51" i="15"/>
  <c r="D49" i="15"/>
  <c r="D50" i="15" s="1"/>
  <c r="J46" i="15"/>
  <c r="I46" i="15"/>
  <c r="D46" i="15"/>
  <c r="D47" i="15" s="1"/>
  <c r="D48" i="15" s="1"/>
  <c r="D43" i="15"/>
  <c r="D44" i="15" s="1"/>
  <c r="D45" i="15" s="1"/>
  <c r="J42" i="15"/>
  <c r="B42" i="15"/>
  <c r="J41" i="15"/>
  <c r="I39" i="15"/>
  <c r="D39" i="15"/>
  <c r="D40" i="15" s="1"/>
  <c r="D41" i="15" s="1"/>
  <c r="D35" i="15"/>
  <c r="D37" i="15" s="1"/>
  <c r="D38" i="15" s="1"/>
  <c r="B34" i="15"/>
  <c r="D33" i="15"/>
  <c r="J32" i="15"/>
  <c r="I30" i="15"/>
  <c r="D30" i="15"/>
  <c r="D31" i="15" s="1"/>
  <c r="D32" i="15" s="1"/>
  <c r="B29" i="15"/>
  <c r="J28" i="15"/>
  <c r="I28" i="15"/>
  <c r="D28" i="15"/>
  <c r="B27" i="15"/>
  <c r="J26" i="15"/>
  <c r="I26" i="15"/>
  <c r="D26" i="15"/>
  <c r="B25" i="15"/>
  <c r="J23" i="15"/>
  <c r="I23" i="15"/>
  <c r="D23" i="15"/>
  <c r="D24" i="15" s="1"/>
  <c r="B22" i="15"/>
  <c r="J21" i="15"/>
  <c r="I21" i="15"/>
  <c r="D21" i="15"/>
  <c r="B20" i="15"/>
  <c r="J15" i="15"/>
  <c r="I15" i="15"/>
  <c r="D15" i="15"/>
  <c r="D16" i="15" s="1"/>
  <c r="D17" i="15" s="1"/>
  <c r="D18" i="15" s="1"/>
  <c r="D19" i="15" s="1"/>
  <c r="J14" i="15"/>
  <c r="D14" i="15"/>
  <c r="J13" i="15"/>
  <c r="D13" i="15"/>
  <c r="I12" i="15"/>
  <c r="D12" i="15"/>
  <c r="J10" i="15"/>
  <c r="I10" i="15"/>
  <c r="D10" i="15"/>
  <c r="D11" i="15" s="1"/>
  <c r="J57" i="15" l="1"/>
  <c r="J60" i="15"/>
  <c r="J30" i="15"/>
  <c r="J109" i="15"/>
  <c r="J99" i="15"/>
  <c r="I201" i="15"/>
  <c r="J79" i="15"/>
  <c r="D84" i="15"/>
  <c r="D85" i="15" s="1"/>
  <c r="D86" i="15" s="1"/>
  <c r="D87" i="15" s="1"/>
  <c r="C83" i="15"/>
  <c r="D108" i="15"/>
  <c r="C107" i="15"/>
  <c r="C101" i="15"/>
  <c r="D102" i="15"/>
  <c r="J39" i="15"/>
  <c r="J12" i="15"/>
  <c r="J103" i="15"/>
  <c r="C96" i="15"/>
  <c r="I202" i="15" l="1"/>
  <c r="J201" i="15"/>
  <c r="S65" i="9" l="1"/>
  <c r="T65" i="9"/>
  <c r="R65" i="9" l="1"/>
  <c r="Q65" i="9"/>
  <c r="P65" i="9" l="1"/>
  <c r="L65" i="9"/>
  <c r="N65" i="9"/>
  <c r="O65" i="9" l="1"/>
  <c r="M65" i="9"/>
  <c r="K65" i="9"/>
  <c r="D65" i="9"/>
  <c r="J65" i="9" l="1"/>
  <c r="I65" i="9" l="1"/>
  <c r="G65" i="9" l="1"/>
  <c r="F65" i="9" l="1"/>
  <c r="H65" i="9" l="1"/>
  <c r="E65" i="9" l="1"/>
</calcChain>
</file>

<file path=xl/sharedStrings.xml><?xml version="1.0" encoding="utf-8"?>
<sst xmlns="http://schemas.openxmlformats.org/spreadsheetml/2006/main" count="850" uniqueCount="383">
  <si>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</si>
  <si>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</si>
  <si>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</si>
  <si>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</si>
  <si>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</si>
  <si>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</si>
  <si>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</si>
  <si>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</si>
  <si>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</si>
  <si>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</si>
  <si>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</si>
  <si>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</si>
  <si>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</si>
  <si>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</si>
  <si>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</si>
  <si>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</si>
  <si>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</si>
  <si>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</si>
  <si>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</si>
  <si>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</si>
  <si>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</si>
  <si>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</si>
  <si>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</si>
  <si>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</si>
  <si>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</si>
  <si>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</si>
  <si>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</si>
  <si>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</si>
  <si>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</si>
  <si>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</si>
  <si>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</si>
  <si>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</si>
  <si>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</si>
  <si>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</si>
  <si>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</si>
  <si>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</si>
  <si>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</si>
  <si>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</si>
  <si>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</si>
  <si>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</si>
  <si>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</si>
  <si>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</si>
  <si>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</si>
  <si>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</si>
  <si>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</si>
  <si>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</si>
  <si>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</si>
  <si>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</si>
  <si>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</si>
  <si>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</si>
  <si>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</si>
  <si>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</si>
  <si>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</si>
  <si>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</si>
  <si>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</si>
  <si>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</si>
  <si>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</si>
  <si>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</si>
  <si>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</si>
  <si>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</si>
  <si>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</si>
  <si>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</si>
  <si>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</si>
  <si>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</si>
  <si>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</si>
  <si>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</si>
  <si>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</si>
  <si>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</si>
  <si>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</si>
  <si>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</si>
  <si>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</si>
  <si>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</si>
  <si>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</si>
  <si>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</si>
  <si>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</si>
  <si>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</si>
  <si>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</si>
  <si>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</si>
  <si>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</si>
  <si>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</si>
  <si>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</si>
  <si>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</si>
  <si>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</si>
  <si>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</si>
  <si>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</si>
  <si>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ОГБУЗ "МСЧ №2"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</si>
  <si>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</si>
  <si>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</si>
  <si>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</si>
  <si>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</si>
  <si>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</si>
  <si>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</si>
  <si>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</si>
  <si>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</si>
  <si>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</si>
  <si>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</si>
  <si>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</si>
  <si>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</si>
  <si>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</si>
  <si>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</si>
  <si>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</si>
  <si>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</si>
  <si>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</si>
  <si>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</si>
  <si>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</si>
  <si>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</si>
  <si>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</si>
  <si>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</si>
  <si>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</si>
  <si>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</si>
  <si>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</si>
  <si>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</si>
  <si>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</si>
  <si>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</si>
  <si>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</si>
  <si>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</si>
  <si>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</si>
  <si>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</si>
  <si>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</si>
  <si>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</si>
  <si>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</si>
  <si>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</si>
  <si>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</si>
  <si>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</si>
  <si>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</si>
  <si>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</si>
  <si>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</si>
  <si>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</si>
  <si>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</si>
  <si>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 xml:space="preserve">ОГБУЗ "Асиновская РБ" </t>
  </si>
  <si>
    <t>Приложение № 4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</si>
  <si>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</si>
  <si>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</si>
  <si>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</si>
  <si>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</si>
  <si>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</si>
  <si>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</si>
  <si>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</si>
  <si>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</si>
  <si>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</si>
  <si>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</si>
  <si>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</si>
  <si>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</si>
  <si>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</si>
  <si>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</si>
  <si>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</si>
  <si>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</si>
  <si>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</si>
  <si>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</si>
  <si>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</si>
  <si>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</si>
  <si>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</si>
  <si>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</si>
  <si>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</si>
  <si>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</si>
  <si>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</si>
  <si>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</si>
  <si>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</si>
  <si>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</si>
  <si>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</si>
  <si>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"Медико-санитарная часть № 2"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</si>
  <si>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</si>
  <si>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</si>
  <si>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</si>
  <si>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</si>
  <si>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</si>
  <si>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</si>
  <si>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</si>
  <si>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</si>
  <si>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</si>
  <si>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</si>
  <si>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</si>
  <si>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</si>
  <si>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</si>
  <si>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</si>
  <si>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</si>
  <si>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</si>
  <si>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в том числе:</t>
  </si>
  <si>
    <t>ОГАУЗ "Больница № 2"</t>
  </si>
  <si>
    <t>медицинская реабилитация</t>
  </si>
  <si>
    <t>нефрология</t>
  </si>
  <si>
    <t>ревматология</t>
  </si>
  <si>
    <t>ОГБУЗ "ТОКВД"</t>
  </si>
  <si>
    <t>ООО "ЦКБ"</t>
  </si>
  <si>
    <t>ОГАУЗ "Детская больница № 1"</t>
  </si>
  <si>
    <t>ОГАУЗ "Родильный дом им. Н.А. Семашко"</t>
  </si>
  <si>
    <t>Наименование медицинской организации</t>
  </si>
  <si>
    <t>ОГБУЗ "Зырянская районная больница"</t>
  </si>
  <si>
    <t>ОГБУЗ "Молчановская районная больница"</t>
  </si>
  <si>
    <t>ФГБУ ФНКЦ МРИК ФМБА РОССИИ</t>
  </si>
  <si>
    <t>Количество услуг                          (для МО-исполнителя)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</si>
  <si>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</si>
  <si>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</si>
  <si>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</si>
  <si>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</si>
  <si>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ОГБУЗ "МСЧ № 2"</t>
  </si>
  <si>
    <t>ОГАУЗ "ДГБ № 2"</t>
  </si>
  <si>
    <t>ОГБУЗ "ДИБ им. Г.Е. Сибирцева"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</si>
  <si>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</si>
  <si>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</si>
  <si>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</si>
  <si>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</si>
  <si>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</si>
  <si>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</si>
  <si>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</si>
  <si>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</si>
  <si>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</si>
  <si>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</si>
  <si>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</si>
  <si>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</si>
  <si>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</si>
  <si>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</si>
  <si>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</si>
  <si>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</si>
  <si>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</si>
  <si>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</si>
  <si>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</si>
  <si>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</si>
  <si>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</si>
  <si>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</si>
  <si>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</si>
  <si>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</si>
  <si>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</si>
  <si>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</si>
  <si>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</si>
  <si>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</si>
  <si>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</si>
  <si>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</si>
  <si>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</si>
  <si>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</si>
  <si>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</si>
  <si>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</si>
  <si>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</si>
  <si>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</si>
  <si>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</si>
  <si>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</si>
  <si>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</si>
  <si>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</si>
  <si>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 xml:space="preserve">ОГБУЗ  "МСЧ №2" 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</si>
  <si>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</si>
  <si>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</si>
  <si>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</si>
  <si>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</si>
  <si>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</si>
  <si>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</si>
  <si>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</si>
  <si>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</si>
  <si>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</si>
  <si>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</si>
  <si>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</si>
  <si>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</si>
  <si>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</si>
  <si>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</si>
  <si>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</si>
  <si>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«МСЧ №2»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</si>
  <si>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</si>
  <si>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</si>
  <si>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</si>
  <si>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</si>
  <si>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</si>
  <si>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</si>
  <si>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</si>
  <si>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</si>
  <si>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</si>
  <si>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</si>
  <si>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</si>
  <si>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</si>
  <si>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</si>
  <si>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</si>
  <si>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</si>
  <si>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</si>
  <si>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</si>
  <si>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</si>
  <si>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</si>
  <si>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</si>
  <si>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</si>
  <si>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</si>
  <si>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</si>
  <si>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</si>
  <si>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</si>
  <si>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</si>
  <si>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</si>
  <si>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</si>
  <si>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</si>
  <si>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</si>
  <si>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</si>
  <si>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</si>
  <si>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</si>
  <si>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</si>
  <si>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</si>
  <si>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</si>
  <si>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</si>
  <si>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</si>
  <si>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 xml:space="preserve"> Перитонеальный диализ с использованием автоматизированных технологий (А18.30.001.002)</t>
  </si>
  <si>
    <t>Перитонеальный диализ в выездной форме (А18.30.001.004)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</si>
  <si>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</si>
  <si>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</si>
  <si>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</si>
  <si>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</si>
  <si>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</si>
  <si>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</si>
  <si>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</si>
  <si>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</si>
  <si>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</si>
  <si>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</si>
  <si>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</si>
  <si>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</si>
  <si>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</si>
  <si>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</si>
  <si>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</si>
  <si>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</si>
  <si>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</si>
  <si>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</si>
  <si>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</si>
  <si>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</si>
  <si>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</si>
  <si>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</si>
  <si>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</si>
  <si>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</si>
  <si>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</si>
  <si>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</si>
  <si>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</si>
  <si>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</si>
  <si>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</si>
  <si>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</si>
  <si>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</si>
  <si>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Объемы противоопухолевой лекарственной терапии злокачественных новообразований на 2025 год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</si>
  <si>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</si>
  <si>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</si>
  <si>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</si>
  <si>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</si>
  <si>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</si>
  <si>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</si>
  <si>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</si>
  <si>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</si>
  <si>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</si>
  <si>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</si>
  <si>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</si>
  <si>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</si>
  <si>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</si>
  <si>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</si>
  <si>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</si>
  <si>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</si>
  <si>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</si>
  <si>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</si>
  <si>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</si>
  <si>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</si>
  <si>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</si>
  <si>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</si>
  <si>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</si>
  <si>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</si>
  <si>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</si>
  <si>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</si>
  <si>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</si>
  <si>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</si>
  <si>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</si>
  <si>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</si>
  <si>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</si>
  <si>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</si>
  <si>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</si>
  <si>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ОФЭКТ</t>
  </si>
  <si>
    <t>ПЭТ - КТ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</si>
  <si>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</si>
  <si>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</si>
  <si>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</si>
  <si>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</si>
  <si>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</si>
  <si>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</si>
  <si>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</si>
  <si>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</si>
  <si>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</si>
  <si>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</si>
  <si>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</si>
  <si>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Объемы</t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</si>
  <si>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томографией, ведение школ для больных с хроническими неинфекционными заболеваниями, в том числе с сахарным диабетом) на 2025 год, установленные областной Программой на 2025 год</t>
  </si>
  <si>
    <t>ООО "Гранд Ретина"</t>
  </si>
  <si>
    <t>Объемы медицинской помощи, оказываемой в школах для больных сахарным диабетом</t>
  </si>
  <si>
    <t>от 31.03.2025</t>
  </si>
  <si>
    <t xml:space="preserve">          к  Решению № 4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</si>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</sst>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76" formatCode="_(* #,##0_);_(* \(#,##0\);_(* &quot;-&quot;_);_(@_)"/>
    <numFmt numFmtId="177" formatCode="#,##0_ ;\-#,##0\ "/>
    <numFmt numFmtId="178" formatCode="#,###,##0"/>
    <numFmt numFmtId="179" formatCode="_-* #,##0_-;\-* #,##0_-;_-* &quot;-&quot;??_-;_-@_-"/>
    <numFmt numFmtId="180" formatCode="#,##0_ ;[Red]\-#,##0\ "/>
  </numFmts>
  <fonts count="1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2" fontId="54" fillId="0" borderId="0"/>
    <xf numFmtId="172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3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6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6" fillId="0" borderId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43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0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5" fontId="25" fillId="0" borderId="2" xfId="0" applyNumberFormat="1" applyFont="1" applyFill="1" applyBorder="1" applyAlignment="1">
      <alignment horizontal="center" vertical="center" wrapText="1"/>
    </xf>
    <xf numFmtId="170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vertical="top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8" fontId="21" fillId="0" borderId="2" xfId="0" applyNumberFormat="1" applyFont="1" applyBorder="1" applyAlignment="1">
      <alignment horizontal="center" vertical="center"/>
    </xf>
    <xf numFmtId="0" fontId="111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22" fillId="0" borderId="2" xfId="0" applyFont="1" applyFill="1" applyBorder="1"/>
    <xf numFmtId="0" fontId="27" fillId="0" borderId="0" xfId="9" applyFont="1" applyBorder="1"/>
    <xf numFmtId="0" fontId="27" fillId="75" borderId="0" xfId="9" applyFont="1" applyFill="1" applyBorder="1"/>
    <xf numFmtId="165" fontId="0" fillId="0" borderId="0" xfId="0" applyNumberFormat="1" applyAlignment="1">
      <alignment vertical="center"/>
    </xf>
    <xf numFmtId="0" fontId="25" fillId="3" borderId="2" xfId="0" applyFont="1" applyFill="1" applyBorder="1" applyAlignment="1">
      <alignment horizontal="center" vertical="center" wrapText="1"/>
    </xf>
    <xf numFmtId="0" fontId="14" fillId="0" borderId="0" xfId="33151" applyFont="1"/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5" fillId="0" borderId="0" xfId="33151" applyFont="1"/>
    <xf numFmtId="0" fontId="18" fillId="0" borderId="0" xfId="1" applyFont="1" applyAlignment="1">
      <alignment horizontal="right" vertical="center"/>
    </xf>
    <xf numFmtId="0" fontId="115" fillId="0" borderId="0" xfId="33151" applyFont="1" applyAlignment="1">
      <alignment horizontal="center" vertical="center" wrapText="1"/>
    </xf>
    <xf numFmtId="0" fontId="116" fillId="0" borderId="0" xfId="33151" applyFont="1" applyAlignment="1">
      <alignment horizontal="center" vertical="center" wrapText="1"/>
    </xf>
    <xf numFmtId="0" fontId="117" fillId="0" borderId="0" xfId="33151" applyFont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4" fontId="17" fillId="0" borderId="0" xfId="1" applyNumberFormat="1" applyFont="1" applyAlignment="1">
      <alignment horizontal="right" vertical="center"/>
    </xf>
    <xf numFmtId="0" fontId="119" fillId="0" borderId="0" xfId="33151" applyFont="1" applyAlignment="1">
      <alignment vertical="center" wrapText="1"/>
    </xf>
    <xf numFmtId="0" fontId="113" fillId="0" borderId="0" xfId="33151" applyFont="1" applyAlignment="1">
      <alignment vertical="center"/>
    </xf>
    <xf numFmtId="0" fontId="15" fillId="0" borderId="0" xfId="33151" applyFont="1" applyAlignment="1">
      <alignment horizontal="left" wrapText="1" indent="1"/>
    </xf>
    <xf numFmtId="179" fontId="15" fillId="0" borderId="2" xfId="5" applyNumberFormat="1" applyFont="1" applyFill="1" applyBorder="1"/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0" fontId="17" fillId="0" borderId="0" xfId="33157" applyFont="1" applyAlignment="1">
      <alignment horizontal="right" vertical="top"/>
    </xf>
    <xf numFmtId="179" fontId="15" fillId="0" borderId="0" xfId="5" applyNumberFormat="1" applyFont="1" applyFill="1" applyBorder="1"/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8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0" xfId="2" applyFont="1" applyFill="1" applyBorder="1" applyAlignment="1">
      <alignment vertical="center" wrapText="1"/>
    </xf>
    <xf numFmtId="0" fontId="112" fillId="0" borderId="30" xfId="2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0" fontId="21" fillId="0" borderId="2" xfId="0" applyFont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1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1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1" xfId="9" applyFont="1" applyBorder="1" applyAlignment="1">
      <alignment horizontal="left" vertical="top" indent="1"/>
    </xf>
    <xf numFmtId="0" fontId="26" fillId="2" borderId="31" xfId="9" applyFont="1" applyFill="1" applyBorder="1" applyAlignment="1">
      <alignment horizontal="left" vertical="top" indent="1"/>
    </xf>
    <xf numFmtId="0" fontId="125" fillId="0" borderId="35" xfId="0" applyFont="1" applyFill="1" applyBorder="1" applyAlignment="1">
      <alignment horizontal="left" vertical="center" wrapText="1" indent="1"/>
    </xf>
    <xf numFmtId="0" fontId="19" fillId="0" borderId="30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6" fillId="2" borderId="30" xfId="9" applyFont="1" applyFill="1" applyBorder="1" applyAlignment="1">
      <alignment horizontal="left" vertical="top" indent="1"/>
    </xf>
    <xf numFmtId="0" fontId="27" fillId="0" borderId="30" xfId="9" applyFont="1" applyFill="1" applyBorder="1" applyAlignment="1">
      <alignment horizontal="left" vertical="top" indent="1"/>
    </xf>
    <xf numFmtId="0" fontId="27" fillId="0" borderId="31" xfId="9" applyFont="1" applyFill="1" applyBorder="1" applyAlignment="1"/>
    <xf numFmtId="0" fontId="15" fillId="0" borderId="34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26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4" fillId="0" borderId="2" xfId="0" applyNumberFormat="1" applyFont="1" applyFill="1" applyBorder="1" applyAlignment="1">
      <alignment horizontal="center" vertical="center" wrapText="1"/>
    </xf>
    <xf numFmtId="0" fontId="14" fillId="0" borderId="0" xfId="33151" applyFont="1" applyAlignment="1">
      <alignment horizontal="center" vertical="center"/>
    </xf>
    <xf numFmtId="0" fontId="15" fillId="0" borderId="0" xfId="33151" applyFont="1" applyAlignment="1">
      <alignment horizontal="center" vertical="center"/>
    </xf>
    <xf numFmtId="0" fontId="25" fillId="0" borderId="8" xfId="0" applyFont="1" applyFill="1" applyBorder="1" applyAlignment="1">
      <alignment horizontal="left" vertical="top" wrapText="1"/>
    </xf>
    <xf numFmtId="168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0" fontId="26" fillId="3" borderId="2" xfId="9" applyNumberFormat="1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26" fillId="0" borderId="2" xfId="9" applyNumberFormat="1" applyFont="1" applyFill="1" applyBorder="1" applyAlignment="1">
      <alignment horizontal="center" vertical="center"/>
    </xf>
    <xf numFmtId="3" fontId="26" fillId="3" borderId="30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177" fontId="19" fillId="0" borderId="2" xfId="33186" applyNumberFormat="1" applyFont="1" applyFill="1" applyBorder="1" applyAlignment="1">
      <alignment horizontal="center" vertical="center" wrapText="1"/>
    </xf>
    <xf numFmtId="170" fontId="128" fillId="0" borderId="2" xfId="0" applyNumberFormat="1" applyFont="1" applyFill="1" applyBorder="1" applyAlignment="1">
      <alignment horizontal="center" vertical="center" wrapText="1"/>
    </xf>
    <xf numFmtId="0" fontId="119" fillId="77" borderId="0" xfId="3" applyFont="1" applyFill="1" applyAlignment="1">
      <alignment horizont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118" fillId="77" borderId="0" xfId="9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26" fillId="0" borderId="4" xfId="8" applyFont="1" applyFill="1" applyBorder="1" applyAlignment="1">
      <alignment horizontal="left" vertical="center" wrapText="1"/>
    </xf>
    <xf numFmtId="0" fontId="26" fillId="0" borderId="30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0" xfId="8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4" xfId="8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118" fillId="77" borderId="0" xfId="13" applyFont="1" applyFill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4" xfId="26" applyFont="1" applyFill="1" applyBorder="1" applyAlignment="1">
      <alignment horizontal="center" vertical="center" wrapText="1"/>
    </xf>
    <xf numFmtId="0" fontId="21" fillId="3" borderId="30" xfId="26" applyFont="1" applyFill="1" applyBorder="1" applyAlignment="1">
      <alignment horizontal="center" vertical="center" wrapText="1"/>
    </xf>
    <xf numFmtId="0" fontId="118" fillId="77" borderId="0" xfId="26" applyFont="1" applyFill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0" xfId="0" applyFont="1" applyFill="1" applyBorder="1" applyAlignment="1">
      <alignment horizontal="center" vertical="center" wrapText="1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165" fontId="128" fillId="0" borderId="2" xfId="0" applyNumberFormat="1" applyFont="1" applyFill="1" applyBorder="1" applyAlignment="1">
      <alignment horizontal="center" vertical="center" wrapText="1"/>
    </xf>
    <xf numFmtId="0" fontId="15" fillId="0" borderId="5" xfId="16" applyFont="1" applyFill="1" applyBorder="1" applyAlignment="1">
      <alignment horizontal="center" vertical="center"/>
    </xf>
    <xf numFmtId="0" fontId="15" fillId="0" borderId="5" xfId="33183" applyFont="1" applyFill="1" applyBorder="1" applyAlignment="1">
      <alignment horizontal="center" vertical="center" wrapText="1"/>
    </xf>
    <xf numFmtId="0" fontId="19" fillId="0" borderId="5" xfId="33183" applyFont="1" applyFill="1" applyBorder="1" applyAlignment="1">
      <alignment horizontal="center" vertical="center" wrapText="1"/>
    </xf>
    <xf numFmtId="0" fontId="19" fillId="0" borderId="2" xfId="33183" applyFont="1" applyFill="1" applyBorder="1" applyAlignment="1">
      <alignment horizontal="center" vertical="center" wrapText="1"/>
    </xf>
    <xf numFmtId="0" fontId="15" fillId="0" borderId="0" xfId="16" applyFont="1" applyFill="1"/>
    <xf numFmtId="0" fontId="15" fillId="0" borderId="3" xfId="16" applyFont="1" applyFill="1" applyBorder="1" applyAlignment="1">
      <alignment horizontal="center" vertical="center"/>
    </xf>
    <xf numFmtId="0" fontId="15" fillId="0" borderId="3" xfId="33183" applyFont="1" applyFill="1" applyBorder="1" applyAlignment="1">
      <alignment horizontal="center" vertical="center" wrapText="1"/>
    </xf>
    <xf numFmtId="0" fontId="19" fillId="0" borderId="3" xfId="33183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wrapText="1" indent="1"/>
    </xf>
    <xf numFmtId="41" fontId="15" fillId="0" borderId="2" xfId="16" applyNumberFormat="1" applyFont="1" applyFill="1" applyBorder="1"/>
    <xf numFmtId="0" fontId="15" fillId="0" borderId="3" xfId="0" applyFont="1" applyFill="1" applyBorder="1" applyAlignment="1">
      <alignment horizontal="center" vertical="center" wrapText="1"/>
    </xf>
    <xf numFmtId="41" fontId="15" fillId="0" borderId="3" xfId="16" applyNumberFormat="1" applyFont="1" applyFill="1" applyBorder="1"/>
    <xf numFmtId="0" fontId="15" fillId="0" borderId="3" xfId="16" applyFont="1" applyFill="1" applyBorder="1" applyAlignment="1">
      <alignment horizontal="center" vertical="center"/>
    </xf>
    <xf numFmtId="0" fontId="120" fillId="0" borderId="3" xfId="16" applyFont="1" applyFill="1" applyBorder="1" applyAlignment="1">
      <alignment horizontal="left" vertical="center" wrapText="1" indent="1"/>
    </xf>
    <xf numFmtId="41" fontId="19" fillId="0" borderId="3" xfId="16" applyNumberFormat="1" applyFont="1" applyFill="1" applyBorder="1"/>
    <xf numFmtId="0" fontId="15" fillId="0" borderId="0" xfId="16" applyFont="1" applyFill="1" applyAlignment="1">
      <alignment horizontal="center"/>
    </xf>
    <xf numFmtId="0" fontId="15" fillId="0" borderId="2" xfId="16" applyFont="1" applyFill="1" applyBorder="1" applyAlignment="1">
      <alignment horizontal="center" vertical="center"/>
    </xf>
    <xf numFmtId="0" fontId="121" fillId="0" borderId="4" xfId="16" applyFont="1" applyFill="1" applyBorder="1" applyAlignment="1">
      <alignment horizontal="left" vertical="center" wrapText="1" indent="1"/>
    </xf>
    <xf numFmtId="41" fontId="122" fillId="0" borderId="2" xfId="16" applyNumberFormat="1" applyFont="1" applyFill="1" applyBorder="1"/>
    <xf numFmtId="0" fontId="15" fillId="0" borderId="0" xfId="16" applyFont="1" applyFill="1" applyAlignment="1">
      <alignment vertical="center"/>
    </xf>
    <xf numFmtId="0" fontId="121" fillId="0" borderId="2" xfId="16" applyFont="1" applyFill="1" applyBorder="1" applyAlignment="1">
      <alignment horizontal="left" vertical="center" wrapText="1" indent="1"/>
    </xf>
    <xf numFmtId="41" fontId="19" fillId="0" borderId="2" xfId="16" applyNumberFormat="1" applyFont="1" applyFill="1" applyBorder="1"/>
    <xf numFmtId="0" fontId="15" fillId="0" borderId="0" xfId="16" applyFont="1" applyFill="1" applyAlignment="1">
      <alignment horizontal="center" vertical="center"/>
    </xf>
    <xf numFmtId="0" fontId="120" fillId="0" borderId="0" xfId="16" applyFont="1" applyFill="1" applyAlignment="1">
      <alignment horizontal="left" vertical="center" wrapText="1" indent="1"/>
    </xf>
    <xf numFmtId="3" fontId="19" fillId="0" borderId="0" xfId="16" applyNumberFormat="1" applyFont="1" applyFill="1"/>
    <xf numFmtId="0" fontId="119" fillId="0" borderId="0" xfId="16" applyFont="1" applyFill="1" applyAlignment="1">
      <alignment horizontal="center" vertical="center"/>
    </xf>
    <xf numFmtId="0" fontId="15" fillId="0" borderId="5" xfId="33183" applyFont="1" applyFill="1" applyBorder="1" applyAlignment="1">
      <alignment horizontal="left" vertical="center" wrapText="1" indent="1"/>
    </xf>
    <xf numFmtId="176" fontId="15" fillId="0" borderId="7" xfId="33184" applyNumberFormat="1" applyFont="1" applyFill="1" applyBorder="1" applyAlignment="1">
      <alignment horizontal="center" vertical="center" wrapText="1"/>
    </xf>
    <xf numFmtId="176" fontId="15" fillId="0" borderId="4" xfId="33184" applyNumberFormat="1" applyFont="1" applyFill="1" applyBorder="1" applyAlignment="1">
      <alignment horizontal="center" vertical="center" wrapText="1"/>
    </xf>
    <xf numFmtId="176" fontId="15" fillId="0" borderId="8" xfId="33184" applyNumberFormat="1" applyFont="1" applyFill="1" applyBorder="1" applyAlignment="1">
      <alignment horizontal="center" vertical="center" wrapText="1"/>
    </xf>
    <xf numFmtId="176" fontId="15" fillId="0" borderId="30" xfId="33184" applyNumberFormat="1" applyFont="1" applyFill="1" applyBorder="1" applyAlignment="1">
      <alignment horizontal="center" vertical="center" wrapText="1"/>
    </xf>
    <xf numFmtId="176" fontId="15" fillId="0" borderId="0" xfId="33184" applyNumberFormat="1" applyFont="1" applyFill="1" applyAlignment="1">
      <alignment horizontal="center" vertical="center" wrapText="1"/>
    </xf>
    <xf numFmtId="0" fontId="15" fillId="0" borderId="3" xfId="33183" applyFont="1" applyFill="1" applyBorder="1" applyAlignment="1">
      <alignment horizontal="left" vertical="center" wrapText="1" indent="1"/>
    </xf>
    <xf numFmtId="176" fontId="15" fillId="0" borderId="3" xfId="33184" applyNumberFormat="1" applyFont="1" applyFill="1" applyBorder="1" applyAlignment="1">
      <alignment horizontal="center" vertical="center" wrapText="1"/>
    </xf>
    <xf numFmtId="176" fontId="15" fillId="0" borderId="3" xfId="33184" applyNumberFormat="1" applyFont="1" applyFill="1" applyBorder="1" applyAlignment="1">
      <alignment horizontal="center" vertical="center" wrapText="1"/>
    </xf>
    <xf numFmtId="3" fontId="15" fillId="0" borderId="3" xfId="33184" applyNumberFormat="1" applyFont="1" applyFill="1" applyBorder="1" applyAlignment="1">
      <alignment horizontal="center" vertical="center" wrapText="1"/>
    </xf>
    <xf numFmtId="3" fontId="15" fillId="0" borderId="0" xfId="33184" applyNumberFormat="1" applyFont="1" applyFill="1" applyAlignment="1">
      <alignment horizontal="center" vertical="center" wrapText="1"/>
    </xf>
    <xf numFmtId="0" fontId="15" fillId="0" borderId="2" xfId="16" applyFont="1" applyFill="1" applyBorder="1" applyAlignment="1">
      <alignment horizontal="left" wrapText="1" indent="1"/>
    </xf>
    <xf numFmtId="41" fontId="15" fillId="0" borderId="0" xfId="16" applyNumberFormat="1" applyFont="1" applyFill="1"/>
    <xf numFmtId="0" fontId="15" fillId="0" borderId="30" xfId="33159" applyFont="1" applyFill="1" applyBorder="1" applyAlignment="1">
      <alignment horizontal="left" vertical="center" wrapText="1" indent="1"/>
    </xf>
    <xf numFmtId="0" fontId="120" fillId="0" borderId="2" xfId="16" applyFont="1" applyFill="1" applyBorder="1" applyAlignment="1">
      <alignment horizontal="left" vertical="center" wrapText="1" indent="1"/>
    </xf>
    <xf numFmtId="3" fontId="19" fillId="0" borderId="2" xfId="16" applyNumberFormat="1" applyFont="1" applyFill="1" applyBorder="1"/>
    <xf numFmtId="0" fontId="15" fillId="0" borderId="0" xfId="16" applyFont="1" applyFill="1" applyAlignment="1">
      <alignment horizontal="left" wrapText="1" indent="1"/>
    </xf>
    <xf numFmtId="3" fontId="15" fillId="0" borderId="0" xfId="16" applyNumberFormat="1" applyFont="1" applyFill="1"/>
    <xf numFmtId="0" fontId="26" fillId="0" borderId="0" xfId="16" applyFont="1" applyFill="1" applyAlignment="1">
      <alignment horizontal="center" vertical="center"/>
    </xf>
    <xf numFmtId="0" fontId="113" fillId="0" borderId="0" xfId="16" applyFont="1" applyFill="1" applyAlignment="1">
      <alignment horizontal="center" vertical="center"/>
    </xf>
    <xf numFmtId="0" fontId="15" fillId="0" borderId="5" xfId="16" applyFont="1" applyFill="1" applyBorder="1" applyAlignment="1">
      <alignment horizontal="center" vertical="center" wrapText="1"/>
    </xf>
    <xf numFmtId="0" fontId="15" fillId="0" borderId="2" xfId="16" applyFont="1" applyFill="1" applyBorder="1" applyAlignment="1">
      <alignment horizontal="center"/>
    </xf>
    <xf numFmtId="0" fontId="15" fillId="0" borderId="3" xfId="16" applyFont="1" applyFill="1" applyBorder="1" applyAlignment="1">
      <alignment horizontal="center" vertical="center" wrapText="1"/>
    </xf>
    <xf numFmtId="0" fontId="15" fillId="0" borderId="2" xfId="16" applyFont="1" applyFill="1" applyBorder="1" applyAlignment="1">
      <alignment horizontal="center" wrapText="1"/>
    </xf>
    <xf numFmtId="0" fontId="15" fillId="0" borderId="0" xfId="16" applyFont="1" applyFill="1" applyAlignment="1">
      <alignment horizontal="center" wrapText="1"/>
    </xf>
    <xf numFmtId="3" fontId="15" fillId="0" borderId="2" xfId="16" applyNumberFormat="1" applyFont="1" applyFill="1" applyBorder="1" applyAlignment="1">
      <alignment horizontal="center" vertical="center" wrapText="1"/>
    </xf>
    <xf numFmtId="4" fontId="15" fillId="0" borderId="2" xfId="16" applyNumberFormat="1" applyFont="1" applyFill="1" applyBorder="1" applyAlignment="1">
      <alignment horizontal="left" wrapText="1" indent="1"/>
    </xf>
    <xf numFmtId="0" fontId="15" fillId="0" borderId="2" xfId="16" applyFont="1" applyFill="1" applyBorder="1"/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top" wrapText="1" indent="1"/>
    </xf>
    <xf numFmtId="3" fontId="19" fillId="0" borderId="2" xfId="16" applyNumberFormat="1" applyFont="1" applyFill="1" applyBorder="1" applyAlignment="1">
      <alignment horizontal="center" vertical="center"/>
    </xf>
    <xf numFmtId="177" fontId="19" fillId="0" borderId="2" xfId="16" applyNumberFormat="1" applyFont="1" applyFill="1" applyBorder="1" applyAlignment="1">
      <alignment horizontal="right" wrapText="1"/>
    </xf>
    <xf numFmtId="177" fontId="19" fillId="0" borderId="0" xfId="16" applyNumberFormat="1" applyFont="1" applyFill="1" applyAlignment="1">
      <alignment horizontal="right" wrapText="1"/>
    </xf>
    <xf numFmtId="0" fontId="26" fillId="0" borderId="0" xfId="16" applyFont="1" applyFill="1" applyAlignment="1">
      <alignment vertical="center"/>
    </xf>
    <xf numFmtId="0" fontId="15" fillId="0" borderId="5" xfId="33185" applyFont="1" applyFill="1" applyBorder="1" applyAlignment="1">
      <alignment horizontal="center" vertical="center" wrapText="1"/>
    </xf>
    <xf numFmtId="0" fontId="15" fillId="0" borderId="2" xfId="33185" applyFont="1" applyFill="1" applyBorder="1" applyAlignment="1">
      <alignment horizontal="center" vertical="center" wrapText="1"/>
    </xf>
    <xf numFmtId="177" fontId="15" fillId="0" borderId="0" xfId="16" applyNumberFormat="1" applyFont="1" applyFill="1"/>
    <xf numFmtId="0" fontId="15" fillId="0" borderId="2" xfId="33185" applyFont="1" applyFill="1" applyBorder="1" applyAlignment="1">
      <alignment horizontal="left" wrapText="1" indent="1"/>
    </xf>
    <xf numFmtId="3" fontId="15" fillId="0" borderId="2" xfId="33184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wrapText="1"/>
    </xf>
    <xf numFmtId="3" fontId="15" fillId="0" borderId="2" xfId="16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wrapText="1"/>
    </xf>
    <xf numFmtId="3" fontId="119" fillId="0" borderId="0" xfId="16" applyNumberFormat="1" applyFont="1" applyFill="1" applyAlignment="1">
      <alignment horizontal="center" vertical="center"/>
    </xf>
    <xf numFmtId="0" fontId="15" fillId="0" borderId="2" xfId="33159" applyFont="1" applyFill="1" applyBorder="1" applyAlignment="1"/>
    <xf numFmtId="3" fontId="15" fillId="0" borderId="2" xfId="33184" applyNumberFormat="1" applyFont="1" applyFill="1" applyBorder="1" applyAlignment="1">
      <alignment horizontal="center" vertical="center"/>
    </xf>
    <xf numFmtId="3" fontId="15" fillId="0" borderId="2" xfId="16" applyNumberFormat="1" applyFont="1" applyFill="1" applyBorder="1" applyAlignment="1">
      <alignment horizontal="center" vertical="center"/>
    </xf>
    <xf numFmtId="0" fontId="113" fillId="0" borderId="0" xfId="0" applyFont="1" applyFill="1" applyAlignment="1">
      <alignment horizontal="center" vertical="center" wrapText="1"/>
    </xf>
    <xf numFmtId="0" fontId="119" fillId="0" borderId="0" xfId="0" applyFont="1" applyFill="1" applyAlignment="1">
      <alignment horizontal="center" vertical="center" wrapText="1"/>
    </xf>
    <xf numFmtId="0" fontId="15" fillId="0" borderId="2" xfId="33159" applyFont="1" applyFill="1" applyBorder="1" applyAlignment="1">
      <alignment horizontal="center" vertical="center" wrapText="1"/>
    </xf>
    <xf numFmtId="0" fontId="15" fillId="0" borderId="2" xfId="17031" applyFont="1" applyFill="1" applyBorder="1" applyAlignment="1">
      <alignment horizontal="center" vertical="center" wrapText="1"/>
    </xf>
    <xf numFmtId="0" fontId="17" fillId="0" borderId="2" xfId="33159" applyFont="1" applyFill="1" applyBorder="1" applyAlignment="1">
      <alignment horizontal="left" vertical="center" wrapText="1"/>
    </xf>
    <xf numFmtId="3" fontId="22" fillId="0" borderId="2" xfId="0" applyNumberFormat="1" applyFont="1" applyFill="1" applyBorder="1" applyAlignment="1">
      <alignment horizontal="center" vertical="center"/>
    </xf>
    <xf numFmtId="3" fontId="123" fillId="0" borderId="0" xfId="16" applyNumberFormat="1" applyFont="1" applyFill="1"/>
    <xf numFmtId="0" fontId="119" fillId="0" borderId="0" xfId="16" applyFont="1" applyFill="1" applyAlignment="1">
      <alignment horizontal="center" vertical="center" wrapText="1"/>
    </xf>
    <xf numFmtId="1" fontId="15" fillId="0" borderId="2" xfId="33162" applyNumberFormat="1" applyFont="1" applyFill="1" applyBorder="1" applyAlignment="1">
      <alignment horizontal="left" vertical="center" wrapText="1" indent="1"/>
    </xf>
    <xf numFmtId="3" fontId="15" fillId="0" borderId="32" xfId="16" applyNumberFormat="1" applyFont="1" applyFill="1" applyBorder="1"/>
    <xf numFmtId="3" fontId="15" fillId="0" borderId="2" xfId="33163" applyNumberFormat="1" applyFont="1" applyFill="1" applyBorder="1" applyAlignment="1">
      <alignment horizontal="center" vertical="center" wrapText="1"/>
    </xf>
    <xf numFmtId="0" fontId="22" fillId="0" borderId="2" xfId="33185" applyFont="1" applyFill="1" applyBorder="1" applyAlignment="1">
      <alignment horizontal="left" indent="1"/>
    </xf>
    <xf numFmtId="0" fontId="15" fillId="0" borderId="0" xfId="33185" applyFont="1" applyFill="1" applyAlignment="1">
      <alignment horizontal="left" wrapText="1" indent="1"/>
    </xf>
    <xf numFmtId="3" fontId="15" fillId="0" borderId="0" xfId="16" applyNumberFormat="1" applyFont="1" applyFill="1" applyAlignment="1">
      <alignment horizontal="center"/>
    </xf>
    <xf numFmtId="1" fontId="15" fillId="0" borderId="2" xfId="33162" applyNumberFormat="1" applyFont="1" applyFill="1" applyBorder="1" applyAlignment="1">
      <alignment horizontal="center" vertical="center" wrapText="1"/>
    </xf>
    <xf numFmtId="0" fontId="15" fillId="0" borderId="2" xfId="33163" applyFont="1" applyFill="1" applyBorder="1" applyAlignment="1">
      <alignment horizontal="center" vertical="center" wrapText="1"/>
    </xf>
    <xf numFmtId="0" fontId="15" fillId="0" borderId="1" xfId="33162" applyFont="1" applyFill="1" applyBorder="1" applyAlignment="1">
      <alignment horizontal="left" vertical="center" wrapText="1" indent="1"/>
    </xf>
    <xf numFmtId="0" fontId="15" fillId="0" borderId="30" xfId="33164" applyFont="1" applyFill="1" applyBorder="1" applyAlignment="1">
      <alignment horizontal="left" wrapText="1" indent="1"/>
    </xf>
    <xf numFmtId="0" fontId="15" fillId="0" borderId="30" xfId="33162" applyFont="1" applyFill="1" applyBorder="1" applyAlignment="1">
      <alignment horizontal="left" wrapText="1" indent="1"/>
    </xf>
    <xf numFmtId="0" fontId="120" fillId="0" borderId="30" xfId="16" applyFont="1" applyFill="1" applyBorder="1" applyAlignment="1">
      <alignment horizontal="left" vertical="center" wrapText="1" indent="1"/>
    </xf>
    <xf numFmtId="0" fontId="15" fillId="0" borderId="2" xfId="16" applyFont="1" applyFill="1" applyBorder="1" applyAlignment="1">
      <alignment vertical="center"/>
    </xf>
    <xf numFmtId="0" fontId="15" fillId="0" borderId="2" xfId="33159" applyFont="1" applyFill="1" applyBorder="1" applyAlignment="1">
      <alignment vertical="center" wrapText="1"/>
    </xf>
    <xf numFmtId="0" fontId="15" fillId="0" borderId="0" xfId="33159" applyFont="1" applyFill="1" applyAlignment="1">
      <alignment vertical="center" wrapText="1"/>
    </xf>
    <xf numFmtId="0" fontId="119" fillId="0" borderId="1" xfId="16" applyFont="1" applyFill="1" applyBorder="1" applyAlignment="1">
      <alignment horizontal="center" vertical="center"/>
    </xf>
    <xf numFmtId="0" fontId="15" fillId="0" borderId="33" xfId="33159" applyFont="1" applyFill="1" applyBorder="1" applyAlignment="1">
      <alignment horizontal="left" vertical="center" wrapText="1" inden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0" fontId="15" fillId="0" borderId="4" xfId="33159" applyFont="1" applyFill="1" applyBorder="1" applyAlignment="1">
      <alignment horizontal="left" vertical="center" wrapText="1" indent="1"/>
    </xf>
    <xf numFmtId="0" fontId="15" fillId="0" borderId="4" xfId="13" applyFont="1" applyFill="1" applyBorder="1" applyAlignment="1">
      <alignment horizontal="left" wrapText="1" indent="1"/>
    </xf>
    <xf numFmtId="0" fontId="15" fillId="0" borderId="0" xfId="33159" applyFont="1" applyFill="1" applyAlignment="1">
      <alignment horizontal="left" vertical="center" wrapText="1" indent="1"/>
    </xf>
    <xf numFmtId="0" fontId="19" fillId="0" borderId="2" xfId="33165" applyFont="1" applyFill="1" applyBorder="1" applyAlignment="1">
      <alignment horizontal="left" vertical="center" wrapText="1" indent="1"/>
    </xf>
    <xf numFmtId="0" fontId="17" fillId="0" borderId="2" xfId="33165" applyFont="1" applyFill="1" applyBorder="1" applyAlignment="1">
      <alignment horizontal="left" vertical="center" wrapText="1" indent="1"/>
    </xf>
    <xf numFmtId="0" fontId="15" fillId="0" borderId="2" xfId="33159" applyFont="1" applyFill="1" applyBorder="1" applyAlignment="1">
      <alignment horizontal="left" vertical="center" wrapText="1" inden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59" applyNumberFormat="1" applyFont="1" applyFill="1" applyBorder="1" applyAlignment="1">
      <alignment horizontal="center" vertical="center" wrapText="1"/>
    </xf>
    <xf numFmtId="0" fontId="15" fillId="0" borderId="0" xfId="33159" applyFont="1" applyFill="1" applyAlignment="1">
      <alignment horizontal="left" vertical="center" wrapText="1" indent="2"/>
    </xf>
    <xf numFmtId="3" fontId="15" fillId="0" borderId="0" xfId="33159" applyNumberFormat="1" applyFont="1" applyFill="1" applyAlignment="1">
      <alignment horizontal="center" vertical="center" wrapText="1"/>
    </xf>
    <xf numFmtId="3" fontId="15" fillId="0" borderId="0" xfId="16" applyNumberFormat="1" applyFont="1" applyFill="1" applyAlignment="1">
      <alignment horizontal="center" vertical="center"/>
    </xf>
    <xf numFmtId="0" fontId="15" fillId="0" borderId="29" xfId="33159" applyFont="1" applyFill="1" applyBorder="1" applyAlignment="1">
      <alignment horizontal="left" vertical="center" wrapText="1"/>
    </xf>
    <xf numFmtId="0" fontId="15" fillId="0" borderId="2" xfId="33187" applyFont="1" applyFill="1" applyBorder="1" applyAlignment="1">
      <alignment horizontal="left" vertical="center" wrapText="1"/>
    </xf>
    <xf numFmtId="178" fontId="15" fillId="0" borderId="2" xfId="16" applyNumberFormat="1" applyFont="1" applyFill="1" applyBorder="1" applyAlignment="1">
      <alignment horizontal="center" vertical="center"/>
    </xf>
    <xf numFmtId="0" fontId="15" fillId="0" borderId="6" xfId="16" applyFont="1" applyFill="1" applyBorder="1" applyAlignment="1">
      <alignment horizontal="center" vertical="center"/>
    </xf>
    <xf numFmtId="0" fontId="15" fillId="0" borderId="31" xfId="33159" applyFont="1" applyFill="1" applyBorder="1" applyAlignment="1">
      <alignment horizontal="left" vertical="center" wrapText="1"/>
    </xf>
    <xf numFmtId="0" fontId="15" fillId="0" borderId="2" xfId="33185" applyFont="1" applyFill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/>
    </xf>
    <xf numFmtId="0" fontId="15" fillId="0" borderId="2" xfId="33185" applyFont="1" applyFill="1" applyBorder="1" applyAlignment="1">
      <alignment horizontal="center" vertical="center"/>
    </xf>
    <xf numFmtId="0" fontId="15" fillId="0" borderId="34" xfId="33159" applyFont="1" applyFill="1" applyBorder="1" applyAlignment="1">
      <alignment horizontal="left" vertical="center" wrapText="1"/>
    </xf>
    <xf numFmtId="0" fontId="15" fillId="0" borderId="2" xfId="33184" applyFont="1" applyFill="1" applyBorder="1" applyAlignment="1">
      <alignment horizontal="center" vertical="center"/>
    </xf>
    <xf numFmtId="3" fontId="15" fillId="0" borderId="0" xfId="16" applyNumberFormat="1" applyFont="1" applyFill="1" applyAlignment="1">
      <alignment vertical="center"/>
    </xf>
    <xf numFmtId="0" fontId="15" fillId="0" borderId="5" xfId="33159" applyFont="1" applyFill="1" applyBorder="1" applyAlignment="1">
      <alignment horizontal="left" vertical="center" wrapText="1"/>
    </xf>
    <xf numFmtId="49" fontId="15" fillId="0" borderId="2" xfId="16" applyNumberFormat="1" applyFont="1" applyFill="1" applyBorder="1" applyAlignment="1">
      <alignment horizontal="left" vertical="center" wrapText="1"/>
    </xf>
    <xf numFmtId="0" fontId="15" fillId="0" borderId="6" xfId="33159" applyFont="1" applyFill="1" applyBorder="1" applyAlignment="1">
      <alignment horizontal="left" vertical="center" wrapText="1"/>
    </xf>
    <xf numFmtId="0" fontId="15" fillId="0" borderId="3" xfId="33159" applyFont="1" applyFill="1" applyBorder="1" applyAlignment="1">
      <alignment horizontal="left" vertical="center" wrapText="1"/>
    </xf>
    <xf numFmtId="0" fontId="17" fillId="0" borderId="2" xfId="33184" applyFont="1" applyFill="1" applyBorder="1" applyAlignment="1">
      <alignment vertical="center" wrapText="1"/>
    </xf>
    <xf numFmtId="0" fontId="17" fillId="0" borderId="5" xfId="33184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2" fontId="26" fillId="0" borderId="0" xfId="33168" applyNumberFormat="1" applyFont="1" applyFill="1" applyAlignment="1">
      <alignment horizontal="center" vertical="center" wrapText="1"/>
    </xf>
    <xf numFmtId="2" fontId="15" fillId="0" borderId="30" xfId="33165" applyNumberFormat="1" applyFont="1" applyFill="1" applyBorder="1" applyAlignment="1">
      <alignment horizontal="left" vertical="center" wrapText="1" indent="1"/>
    </xf>
    <xf numFmtId="0" fontId="15" fillId="0" borderId="5" xfId="33159" applyFont="1" applyFill="1" applyBorder="1" applyAlignment="1">
      <alignment horizontal="left" vertical="center" wrapText="1" indent="2"/>
    </xf>
    <xf numFmtId="0" fontId="15" fillId="0" borderId="3" xfId="33159" applyFont="1" applyFill="1" applyBorder="1" applyAlignment="1">
      <alignment horizontal="left" vertical="center" wrapText="1" indent="2"/>
    </xf>
    <xf numFmtId="2" fontId="15" fillId="0" borderId="2" xfId="33165" applyNumberFormat="1" applyFont="1" applyFill="1" applyBorder="1" applyAlignment="1">
      <alignment horizontal="left" vertical="center" wrapText="1" indent="1"/>
    </xf>
    <xf numFmtId="0" fontId="15" fillId="0" borderId="2" xfId="16" applyFont="1" applyFill="1" applyBorder="1" applyAlignment="1">
      <alignment horizontal="center" vertical="center"/>
    </xf>
    <xf numFmtId="2" fontId="15" fillId="0" borderId="2" xfId="33165" applyNumberFormat="1" applyFont="1" applyFill="1" applyBorder="1" applyAlignment="1">
      <alignment horizontal="left" vertical="center" wrapText="1" indent="1"/>
    </xf>
    <xf numFmtId="0" fontId="15" fillId="0" borderId="4" xfId="33159" applyFont="1" applyFill="1" applyBorder="1" applyAlignment="1">
      <alignment horizontal="left" vertical="center" wrapText="1" indent="2"/>
    </xf>
    <xf numFmtId="1" fontId="15" fillId="0" borderId="2" xfId="33168" applyNumberFormat="1" applyFont="1" applyFill="1" applyBorder="1" applyAlignment="1">
      <alignment horizontal="center" vertical="center" wrapText="1"/>
    </xf>
    <xf numFmtId="2" fontId="119" fillId="0" borderId="0" xfId="33168" applyNumberFormat="1" applyFont="1" applyFill="1" applyAlignment="1">
      <alignment horizontal="left" vertical="center" wrapText="1" indent="1"/>
    </xf>
    <xf numFmtId="2" fontId="15" fillId="0" borderId="6" xfId="33165" applyNumberFormat="1" applyFont="1" applyFill="1" applyBorder="1" applyAlignment="1">
      <alignment horizontal="left" vertical="center" wrapText="1" indent="1"/>
    </xf>
    <xf numFmtId="2" fontId="15" fillId="0" borderId="3" xfId="33165" applyNumberFormat="1" applyFont="1" applyFill="1" applyBorder="1" applyAlignment="1">
      <alignment horizontal="left" vertical="center" wrapText="1" indent="1"/>
    </xf>
    <xf numFmtId="0" fontId="15" fillId="0" borderId="5" xfId="33159" applyFont="1" applyFill="1" applyBorder="1" applyAlignment="1">
      <alignment horizontal="left" vertical="center" wrapText="1" indent="1"/>
    </xf>
    <xf numFmtId="3" fontId="17" fillId="0" borderId="2" xfId="33169" applyNumberFormat="1" applyFont="1" applyFill="1" applyBorder="1" applyAlignment="1">
      <alignment horizontal="center" vertical="center"/>
    </xf>
    <xf numFmtId="0" fontId="15" fillId="0" borderId="3" xfId="33159" applyFont="1" applyFill="1" applyBorder="1" applyAlignment="1">
      <alignment horizontal="left" vertical="center" wrapText="1" indent="1"/>
    </xf>
    <xf numFmtId="0" fontId="15" fillId="0" borderId="2" xfId="33159" applyFont="1" applyFill="1" applyBorder="1" applyAlignment="1">
      <alignment horizontal="left" vertical="center" wrapText="1" indent="1"/>
    </xf>
    <xf numFmtId="0" fontId="127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3" fontId="15" fillId="0" borderId="0" xfId="17" applyNumberFormat="1" applyFont="1" applyFill="1" applyAlignment="1">
      <alignment vertical="center"/>
    </xf>
    <xf numFmtId="0" fontId="15" fillId="0" borderId="2" xfId="17" applyFont="1" applyFill="1" applyBorder="1" applyAlignment="1">
      <alignment horizontal="left" vertical="center" wrapText="1" indent="1"/>
    </xf>
    <xf numFmtId="0" fontId="124" fillId="0" borderId="0" xfId="2" applyFont="1" applyFill="1" applyAlignment="1">
      <alignment vertical="center" wrapText="1"/>
    </xf>
    <xf numFmtId="3" fontId="124" fillId="0" borderId="0" xfId="2" applyNumberFormat="1" applyFont="1" applyFill="1" applyAlignment="1">
      <alignment vertical="center" wrapTex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2" fontId="15" fillId="0" borderId="4" xfId="33168" applyNumberFormat="1" applyFont="1" applyFill="1" applyBorder="1" applyAlignment="1">
      <alignment horizontal="left" vertical="center" wrapText="1" indent="1"/>
    </xf>
    <xf numFmtId="2" fontId="15" fillId="0" borderId="8" xfId="33168" applyNumberFormat="1" applyFont="1" applyFill="1" applyBorder="1" applyAlignment="1">
      <alignment horizontal="left" vertical="center" wrapText="1" indent="1"/>
    </xf>
    <xf numFmtId="2" fontId="15" fillId="0" borderId="30" xfId="33168" applyNumberFormat="1" applyFont="1" applyFill="1" applyBorder="1" applyAlignment="1">
      <alignment horizontal="left" vertical="center" wrapText="1" indent="1"/>
    </xf>
    <xf numFmtId="2" fontId="15" fillId="0" borderId="2" xfId="33165" applyNumberFormat="1" applyFont="1" applyFill="1" applyBorder="1" applyAlignment="1">
      <alignment horizontal="left" wrapText="1" indent="1"/>
    </xf>
    <xf numFmtId="0" fontId="15" fillId="0" borderId="2" xfId="16" applyFont="1" applyFill="1" applyBorder="1" applyAlignment="1">
      <alignment horizontal="left" vertical="center" indent="2"/>
    </xf>
    <xf numFmtId="3" fontId="15" fillId="0" borderId="2" xfId="33170" applyNumberFormat="1" applyFont="1" applyFill="1" applyBorder="1" applyAlignment="1">
      <alignment horizontal="center" wrapText="1"/>
    </xf>
    <xf numFmtId="3" fontId="19" fillId="0" borderId="2" xfId="33170" applyNumberFormat="1" applyFont="1" applyFill="1" applyBorder="1" applyAlignment="1">
      <alignment horizontal="center" wrapText="1"/>
    </xf>
    <xf numFmtId="0" fontId="15" fillId="0" borderId="0" xfId="33151" applyFont="1" applyFill="1"/>
    <xf numFmtId="0" fontId="26" fillId="0" borderId="0" xfId="16" applyFont="1" applyFill="1" applyAlignment="1">
      <alignment horizontal="center" vertical="center" wrapText="1"/>
    </xf>
    <xf numFmtId="0" fontId="26" fillId="0" borderId="0" xfId="16" applyFont="1" applyFill="1" applyAlignment="1">
      <alignment horizontal="center" vertical="center" wrapText="1"/>
    </xf>
    <xf numFmtId="0" fontId="15" fillId="0" borderId="2" xfId="16" applyFont="1" applyFill="1" applyBorder="1" applyAlignment="1">
      <alignment horizontal="center" vertical="center" wrapText="1"/>
    </xf>
    <xf numFmtId="0" fontId="15" fillId="0" borderId="0" xfId="33151" applyFont="1" applyFill="1" applyAlignment="1">
      <alignment horizontal="center" vertical="center"/>
    </xf>
    <xf numFmtId="0" fontId="119" fillId="0" borderId="0" xfId="33151" applyFont="1" applyFill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16" applyFont="1" applyFill="1" applyBorder="1" applyAlignment="1">
      <alignment horizontal="left" vertical="center" wrapText="1" indent="1"/>
    </xf>
    <xf numFmtId="0" fontId="15" fillId="0" borderId="0" xfId="33151" applyFont="1" applyFill="1" applyAlignment="1">
      <alignment horizontal="left" wrapText="1" indent="1"/>
    </xf>
    <xf numFmtId="0" fontId="15" fillId="0" borderId="5" xfId="33151" applyFont="1" applyFill="1" applyBorder="1" applyAlignment="1">
      <alignment horizontal="center" vertical="center" wrapText="1"/>
    </xf>
    <xf numFmtId="0" fontId="15" fillId="0" borderId="2" xfId="33151" applyFont="1" applyFill="1" applyBorder="1" applyAlignment="1">
      <alignment horizontal="center" vertical="center"/>
    </xf>
    <xf numFmtId="0" fontId="15" fillId="0" borderId="0" xfId="33151" applyFont="1" applyFill="1" applyAlignment="1">
      <alignment horizontal="center" vertical="center" wrapText="1"/>
    </xf>
    <xf numFmtId="0" fontId="15" fillId="0" borderId="2" xfId="3315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15" fillId="0" borderId="2" xfId="33151" applyFont="1" applyFill="1" applyBorder="1" applyAlignment="1">
      <alignment horizontal="left" wrapText="1" indent="1"/>
    </xf>
    <xf numFmtId="165" fontId="15" fillId="0" borderId="2" xfId="33151" applyNumberFormat="1" applyFont="1" applyFill="1" applyBorder="1" applyAlignment="1">
      <alignment horizontal="left" wrapText="1" indent="1"/>
    </xf>
    <xf numFmtId="165" fontId="15" fillId="0" borderId="2" xfId="33151" applyNumberFormat="1" applyFont="1" applyFill="1" applyBorder="1" applyAlignment="1">
      <alignment horizontal="center" vertical="center"/>
    </xf>
    <xf numFmtId="0" fontId="19" fillId="0" borderId="2" xfId="33151" applyFont="1" applyFill="1" applyBorder="1" applyAlignment="1">
      <alignment horizontal="left" wrapText="1" indent="1"/>
    </xf>
    <xf numFmtId="3" fontId="19" fillId="0" borderId="2" xfId="33151" applyNumberFormat="1" applyFont="1" applyFill="1" applyBorder="1" applyAlignment="1">
      <alignment horizontal="center" vertical="center"/>
    </xf>
    <xf numFmtId="3" fontId="19" fillId="0" borderId="0" xfId="33151" applyNumberFormat="1" applyFont="1" applyFill="1" applyAlignment="1">
      <alignment horizontal="center" vertical="center"/>
    </xf>
    <xf numFmtId="0" fontId="15" fillId="0" borderId="2" xfId="33151" applyFont="1" applyFill="1" applyBorder="1" applyAlignment="1">
      <alignment horizontal="center" vertical="center" wrapText="1"/>
    </xf>
    <xf numFmtId="0" fontId="15" fillId="0" borderId="3" xfId="33151" applyFont="1" applyFill="1" applyBorder="1" applyAlignment="1">
      <alignment horizontal="center" vertical="center"/>
    </xf>
    <xf numFmtId="165" fontId="15" fillId="0" borderId="0" xfId="33151" applyNumberFormat="1" applyFont="1" applyFill="1"/>
    <xf numFmtId="3" fontId="19" fillId="0" borderId="2" xfId="33151" applyNumberFormat="1" applyFont="1" applyFill="1" applyBorder="1" applyAlignment="1">
      <alignment horizontal="center"/>
    </xf>
    <xf numFmtId="3" fontId="19" fillId="0" borderId="0" xfId="33151" applyNumberFormat="1" applyFont="1" applyFill="1" applyAlignment="1">
      <alignment horizontal="center"/>
    </xf>
  </cellXfs>
  <cellStyles count="33188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61"/>
    <cellStyle name="Обычный 10 4 2 3 2 6 2 2 4 2 2 3 2 2" xfId="33173"/>
    <cellStyle name="Обычный 10 4 2 3 2 6 2 2 4 2 2 3 2 2 2" xfId="33180"/>
    <cellStyle name="Обычный 10 4 2 3 2 6 2 2 4 2 2 3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8"/>
    <cellStyle name="Обычный 10 4 5 6 2 2 4 2 2 3 2 2" xfId="33171"/>
    <cellStyle name="Обычный 10 4 5 6 2 2 4 2 2 3 2 2 2" xfId="33178"/>
    <cellStyle name="Обычный 10 4 5 6 2 2 4 2 2 3 2 2 2 2" xfId="33183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60"/>
    <cellStyle name="Обычный 10 6 2 2 2 6 2 2 4 2 2 3 2 2" xfId="33172"/>
    <cellStyle name="Обычный 10 6 2 2 2 6 2 2 4 2 2 3 2 2 2" xfId="33179"/>
    <cellStyle name="Обычный 10 6 2 2 2 6 2 2 4 2 2 3 2 2 2 2" xfId="33184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76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70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7"/>
    <cellStyle name="Обычный 7 6 2 2 2 2 3 2 2 4 2 2 3 2 2" xfId="33175"/>
    <cellStyle name="Обычный 7 6 2 2 2 2 3 2 2 4 2 2 3 2 2 2" xfId="33182"/>
    <cellStyle name="Обычный 7 6 2 2 2 2 3 2 2 4 2 2 3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69"/>
    <cellStyle name="Обычный_Прейскурант на 01.01.2007" xfId="33168"/>
    <cellStyle name="Обычный_Приложение 4 к Решению СМП" xfId="1"/>
    <cellStyle name="Обычный_Раб. мат. к  Комиссии Климов" xfId="33163"/>
    <cellStyle name="Обычный_рабочие мат-лы 31.01.2012" xfId="33164"/>
    <cellStyle name="Обычный_рабочие мат-лы 31.01.2012_1" xfId="33159"/>
    <cellStyle name="Обычный_рабочие мат-лы 31.01.2012_2" xfId="33162"/>
    <cellStyle name="Обычный_Стандарты финал 8 2" xfId="33157"/>
    <cellStyle name="Обычный_ТС на 2011 от 21.02.2011 2" xfId="33165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6"/>
    <cellStyle name="Финансовый 15 2 2 2 3 2 4 2 2 3 2 2" xfId="33174"/>
    <cellStyle name="Финансовый 15 2 2 2 3 2 4 2 2 3 2 2 2" xfId="33181"/>
    <cellStyle name="Финансовый 15 2 2 2 3 2 4 2 2 3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77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FFCC"/>
      <color rgb="FFFFCCFF"/>
      <color rgb="FFDCC5ED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7"/>
  <sheetViews>
    <sheetView tabSelected="1" topLeftCell="B1" zoomScale="90" zoomScaleNormal="90" workbookViewId="0">
      <pane xSplit="6" ySplit="9" topLeftCell="H10" activePane="bottomRight" state="frozen"/>
      <selection activeCell="O20" sqref="O20"/>
      <selection pane="topRight" activeCell="O20" sqref="O20"/>
      <selection pane="bottomLeft" activeCell="O20" sqref="O20"/>
      <selection pane="bottomRight" activeCell="M9" sqref="M9"/>
    </sheetView>
  </sheetViews>
  <sheetFormatPr defaultColWidth="7.7109375" defaultRowHeight="15.75" x14ac:dyDescent="0.25"/>
  <cols>
    <col min="1" max="1" width="7.7109375" style="42" hidden="1" customWidth="1"/>
    <col min="2" max="2" width="3.7109375" style="43" hidden="1" customWidth="1"/>
    <col min="3" max="3" width="4.28515625" style="43" hidden="1" customWidth="1"/>
    <col min="4" max="4" width="6.5703125" style="42" hidden="1" customWidth="1"/>
    <col min="5" max="5" width="8" style="42" hidden="1" customWidth="1"/>
    <col min="6" max="6" width="11.85546875" style="42" customWidth="1"/>
    <col min="7" max="7" width="31.28515625" style="42" customWidth="1"/>
    <col min="8" max="8" width="66.140625" style="44" customWidth="1"/>
    <col min="9" max="9" width="19.5703125" style="25" customWidth="1"/>
    <col min="10" max="10" width="17.85546875" style="39" customWidth="1"/>
    <col min="11" max="11" width="16" style="26" customWidth="1"/>
    <col min="12" max="12" width="19.5703125" style="26" customWidth="1"/>
    <col min="13" max="13" width="17.5703125" style="26" customWidth="1"/>
    <col min="14" max="14" width="14.85546875" style="26" customWidth="1"/>
    <col min="15" max="15" width="16.140625" style="39" customWidth="1"/>
    <col min="16" max="16" width="10.140625" style="26" customWidth="1"/>
    <col min="17" max="17" width="13" style="26" customWidth="1"/>
    <col min="18" max="19" width="11.85546875" style="26" customWidth="1"/>
    <col min="20" max="20" width="7.7109375" style="26"/>
    <col min="21" max="21" width="19.5703125" style="26" customWidth="1"/>
    <col min="22" max="22" width="22.5703125" style="26" customWidth="1"/>
    <col min="23" max="24" width="7.7109375" style="26"/>
    <col min="25" max="25" width="11.85546875" style="42" customWidth="1"/>
    <col min="26" max="26" width="31.28515625" style="42" customWidth="1"/>
    <col min="27" max="27" width="66.140625" style="44" customWidth="1"/>
    <col min="28" max="28" width="19.5703125" style="25" customWidth="1"/>
    <col min="29" max="29" width="17.85546875" style="39" customWidth="1"/>
    <col min="30" max="16384" width="7.7109375" style="26"/>
  </cols>
  <sheetData>
    <row r="1" spans="1:29" x14ac:dyDescent="0.25">
      <c r="A1" s="21">
        <v>0</v>
      </c>
      <c r="B1" s="22"/>
      <c r="C1" s="22"/>
      <c r="D1" s="23"/>
      <c r="E1" s="23"/>
      <c r="F1" s="23"/>
      <c r="G1" s="23"/>
      <c r="H1" s="24"/>
      <c r="J1" s="75" t="s">
        <v>327</v>
      </c>
      <c r="O1" s="26"/>
      <c r="Y1" s="26"/>
      <c r="Z1" s="26"/>
      <c r="AA1" s="26"/>
      <c r="AB1" s="26"/>
      <c r="AC1" s="26"/>
    </row>
    <row r="2" spans="1:29" x14ac:dyDescent="0.25">
      <c r="A2" s="21">
        <v>0</v>
      </c>
      <c r="B2" s="22"/>
      <c r="C2" s="22"/>
      <c r="D2" s="23"/>
      <c r="E2" s="23"/>
      <c r="F2" s="23"/>
      <c r="G2" s="23"/>
      <c r="H2" s="24"/>
      <c r="J2" s="75" t="s">
        <v>378</v>
      </c>
      <c r="O2" s="26"/>
      <c r="Y2" s="26"/>
      <c r="Z2" s="26"/>
      <c r="AA2" s="26"/>
      <c r="AB2" s="26"/>
      <c r="AC2" s="26"/>
    </row>
    <row r="3" spans="1:29" x14ac:dyDescent="0.25">
      <c r="A3" s="21">
        <v>0</v>
      </c>
      <c r="B3" s="22"/>
      <c r="C3" s="22"/>
      <c r="D3" s="23"/>
      <c r="E3" s="23"/>
      <c r="F3" s="23"/>
      <c r="G3" s="23"/>
      <c r="H3" s="24"/>
      <c r="J3" s="75" t="s">
        <v>0</v>
      </c>
      <c r="O3" s="26"/>
      <c r="Y3" s="26"/>
      <c r="Z3" s="26"/>
      <c r="AA3" s="26"/>
      <c r="AB3" s="26"/>
      <c r="AC3" s="26"/>
    </row>
    <row r="4" spans="1:29" x14ac:dyDescent="0.25">
      <c r="A4" s="21">
        <v>0</v>
      </c>
      <c r="B4" s="22"/>
      <c r="C4" s="22"/>
      <c r="D4" s="23"/>
      <c r="E4" s="23"/>
      <c r="F4" s="23"/>
      <c r="G4" s="23"/>
      <c r="H4" s="24"/>
      <c r="J4" s="75" t="s">
        <v>1</v>
      </c>
      <c r="O4" s="26"/>
      <c r="Y4" s="26"/>
      <c r="Z4" s="26"/>
      <c r="AA4" s="26"/>
      <c r="AB4" s="26"/>
      <c r="AC4" s="26"/>
    </row>
    <row r="5" spans="1:29" x14ac:dyDescent="0.25">
      <c r="A5" s="21">
        <v>0</v>
      </c>
      <c r="B5" s="22"/>
      <c r="C5" s="22"/>
      <c r="D5" s="23"/>
      <c r="E5" s="23"/>
      <c r="F5" s="23"/>
      <c r="G5" s="23"/>
      <c r="H5" s="24"/>
      <c r="J5" s="75" t="s">
        <v>377</v>
      </c>
      <c r="O5" s="26"/>
      <c r="Y5" s="26"/>
      <c r="Z5" s="26"/>
      <c r="AA5" s="26"/>
      <c r="AB5" s="26"/>
      <c r="AC5" s="26"/>
    </row>
    <row r="6" spans="1:29" x14ac:dyDescent="0.25">
      <c r="A6" s="21"/>
      <c r="B6" s="22"/>
      <c r="C6" s="22"/>
      <c r="D6" s="22"/>
      <c r="E6" s="22"/>
      <c r="F6" s="23"/>
      <c r="G6" s="23"/>
      <c r="H6" s="28"/>
      <c r="I6" s="29"/>
      <c r="J6" s="30"/>
      <c r="O6" s="26"/>
      <c r="Y6" s="26"/>
      <c r="Z6" s="26"/>
      <c r="AA6" s="26"/>
      <c r="AB6" s="26"/>
      <c r="AC6" s="26"/>
    </row>
    <row r="7" spans="1:29" ht="80.25" customHeight="1" x14ac:dyDescent="0.25">
      <c r="A7" s="21">
        <v>0</v>
      </c>
      <c r="B7" s="22"/>
      <c r="C7" s="22"/>
      <c r="D7" s="23"/>
      <c r="E7" s="23"/>
      <c r="F7" s="139" t="s">
        <v>333</v>
      </c>
      <c r="G7" s="139"/>
      <c r="H7" s="139"/>
      <c r="I7" s="139"/>
      <c r="J7" s="139"/>
      <c r="O7" s="26"/>
      <c r="Y7" s="26"/>
      <c r="Z7" s="26"/>
      <c r="AA7" s="26"/>
      <c r="AB7" s="26"/>
      <c r="AC7" s="26"/>
    </row>
    <row r="8" spans="1:29" ht="5.25" customHeight="1" x14ac:dyDescent="0.25">
      <c r="A8" s="21"/>
      <c r="B8" s="22"/>
      <c r="C8" s="22"/>
      <c r="D8" s="23"/>
      <c r="E8" s="23"/>
      <c r="F8" s="72"/>
      <c r="G8" s="72"/>
      <c r="H8" s="64"/>
      <c r="I8" s="65"/>
      <c r="J8" s="66"/>
      <c r="O8" s="26"/>
      <c r="Y8" s="26"/>
      <c r="Z8" s="26"/>
      <c r="AA8" s="26"/>
      <c r="AB8" s="26"/>
      <c r="AC8" s="26"/>
    </row>
    <row r="9" spans="1:29" s="32" customFormat="1" ht="78.75" x14ac:dyDescent="0.25">
      <c r="A9" s="26">
        <v>0</v>
      </c>
      <c r="B9" s="31" t="s">
        <v>131</v>
      </c>
      <c r="C9" s="31" t="s">
        <v>132</v>
      </c>
      <c r="D9" s="94" t="s">
        <v>133</v>
      </c>
      <c r="E9" s="95"/>
      <c r="F9" s="76" t="s">
        <v>2</v>
      </c>
      <c r="G9" s="76"/>
      <c r="H9" s="69" t="s">
        <v>134</v>
      </c>
      <c r="I9" s="70" t="s">
        <v>373</v>
      </c>
      <c r="J9" s="71" t="s">
        <v>91</v>
      </c>
    </row>
    <row r="10" spans="1:29" s="32" customFormat="1" x14ac:dyDescent="0.25">
      <c r="A10" s="26">
        <v>0</v>
      </c>
      <c r="B10" s="33"/>
      <c r="C10" s="33"/>
      <c r="D10" s="47">
        <f>F10</f>
        <v>204</v>
      </c>
      <c r="E10" s="47"/>
      <c r="F10" s="79">
        <v>204</v>
      </c>
      <c r="G10" s="84" t="s">
        <v>97</v>
      </c>
      <c r="H10" s="92"/>
      <c r="I10" s="122">
        <f>I11</f>
        <v>60</v>
      </c>
      <c r="J10" s="122">
        <f>J11</f>
        <v>2596.1</v>
      </c>
    </row>
    <row r="11" spans="1:29" s="32" customFormat="1" x14ac:dyDescent="0.25">
      <c r="A11" s="26">
        <v>0</v>
      </c>
      <c r="D11" s="46">
        <f>D10</f>
        <v>204</v>
      </c>
      <c r="E11" s="46"/>
      <c r="F11" s="80"/>
      <c r="G11" s="85"/>
      <c r="H11" s="86" t="s">
        <v>5</v>
      </c>
      <c r="I11" s="109">
        <v>60</v>
      </c>
      <c r="J11" s="101">
        <v>2596.1</v>
      </c>
    </row>
    <row r="12" spans="1:29" s="32" customFormat="1" x14ac:dyDescent="0.25">
      <c r="A12" s="26">
        <v>0</v>
      </c>
      <c r="B12" s="33"/>
      <c r="C12" s="33"/>
      <c r="D12" s="47">
        <f>F12</f>
        <v>399</v>
      </c>
      <c r="E12" s="47"/>
      <c r="F12" s="82">
        <v>399</v>
      </c>
      <c r="G12" s="84" t="s">
        <v>135</v>
      </c>
      <c r="H12" s="93"/>
      <c r="I12" s="122">
        <f>I13+I14</f>
        <v>256</v>
      </c>
      <c r="J12" s="122">
        <f>J13+J14</f>
        <v>11371</v>
      </c>
    </row>
    <row r="13" spans="1:29" s="32" customFormat="1" ht="31.5" x14ac:dyDescent="0.25">
      <c r="A13" s="26">
        <v>0</v>
      </c>
      <c r="D13" s="46" t="e">
        <f>#REF!</f>
        <v>#REF!</v>
      </c>
      <c r="E13" s="46"/>
      <c r="F13" s="81"/>
      <c r="G13" s="87"/>
      <c r="H13" s="128" t="s">
        <v>136</v>
      </c>
      <c r="I13" s="109">
        <v>202</v>
      </c>
      <c r="J13" s="101">
        <f>8808.4+69.6</f>
        <v>8878</v>
      </c>
    </row>
    <row r="14" spans="1:29" s="32" customFormat="1" x14ac:dyDescent="0.25">
      <c r="A14" s="26">
        <v>0</v>
      </c>
      <c r="D14" s="46" t="e">
        <f>#REF!</f>
        <v>#REF!</v>
      </c>
      <c r="E14" s="46"/>
      <c r="F14" s="81"/>
      <c r="G14" s="87"/>
      <c r="H14" s="86" t="s">
        <v>11</v>
      </c>
      <c r="I14" s="109">
        <v>54</v>
      </c>
      <c r="J14" s="101">
        <f>2562.6-69.6</f>
        <v>2493</v>
      </c>
    </row>
    <row r="15" spans="1:29" s="32" customFormat="1" x14ac:dyDescent="0.25">
      <c r="A15" s="26">
        <v>0</v>
      </c>
      <c r="D15" s="47">
        <f>F15</f>
        <v>61</v>
      </c>
      <c r="E15" s="46"/>
      <c r="F15" s="82">
        <v>61</v>
      </c>
      <c r="G15" s="84" t="s">
        <v>106</v>
      </c>
      <c r="H15" s="93"/>
      <c r="I15" s="123">
        <f t="shared" ref="I15" si="0">ROUND(I16+I17+I18+I19+I20,0)</f>
        <v>341</v>
      </c>
      <c r="J15" s="122">
        <f>ROUND(J16+J17+J18+J19+J20,1)</f>
        <v>9248.4</v>
      </c>
    </row>
    <row r="16" spans="1:29" s="32" customFormat="1" ht="47.25" x14ac:dyDescent="0.25">
      <c r="A16" s="26">
        <v>0</v>
      </c>
      <c r="D16" s="46">
        <f t="shared" ref="D16:D19" si="1">D15</f>
        <v>61</v>
      </c>
      <c r="E16" s="46"/>
      <c r="F16" s="81"/>
      <c r="G16" s="87"/>
      <c r="H16" s="86" t="s">
        <v>137</v>
      </c>
      <c r="I16" s="109">
        <v>5</v>
      </c>
      <c r="J16" s="101">
        <v>103.7</v>
      </c>
    </row>
    <row r="17" spans="1:10" s="32" customFormat="1" ht="31.5" x14ac:dyDescent="0.25">
      <c r="A17" s="26">
        <v>0</v>
      </c>
      <c r="D17" s="46">
        <f t="shared" si="1"/>
        <v>61</v>
      </c>
      <c r="E17" s="46"/>
      <c r="F17" s="81"/>
      <c r="G17" s="87"/>
      <c r="H17" s="86" t="s">
        <v>138</v>
      </c>
      <c r="I17" s="109">
        <v>35</v>
      </c>
      <c r="J17" s="101">
        <v>373.4</v>
      </c>
    </row>
    <row r="18" spans="1:10" s="32" customFormat="1" x14ac:dyDescent="0.25">
      <c r="A18" s="26">
        <v>0</v>
      </c>
      <c r="D18" s="46">
        <f t="shared" si="1"/>
        <v>61</v>
      </c>
      <c r="E18" s="46"/>
      <c r="F18" s="81"/>
      <c r="G18" s="87"/>
      <c r="H18" s="86" t="s">
        <v>6</v>
      </c>
      <c r="I18" s="109">
        <v>14</v>
      </c>
      <c r="J18" s="101">
        <v>313.7</v>
      </c>
    </row>
    <row r="19" spans="1:10" s="32" customFormat="1" x14ac:dyDescent="0.25">
      <c r="A19" s="26">
        <v>0</v>
      </c>
      <c r="D19" s="46">
        <f t="shared" si="1"/>
        <v>61</v>
      </c>
      <c r="E19" s="46"/>
      <c r="F19" s="81"/>
      <c r="G19" s="87"/>
      <c r="H19" s="86" t="s">
        <v>7</v>
      </c>
      <c r="I19" s="109">
        <v>228</v>
      </c>
      <c r="J19" s="101">
        <v>6379.7</v>
      </c>
    </row>
    <row r="20" spans="1:10" s="32" customFormat="1" x14ac:dyDescent="0.25">
      <c r="A20" s="26">
        <v>0</v>
      </c>
      <c r="B20" s="33">
        <f>D20</f>
        <v>29</v>
      </c>
      <c r="C20" s="33"/>
      <c r="D20" s="47">
        <v>29</v>
      </c>
      <c r="E20" s="47"/>
      <c r="F20" s="81"/>
      <c r="G20" s="87"/>
      <c r="H20" s="86" t="s">
        <v>4</v>
      </c>
      <c r="I20" s="109">
        <v>59</v>
      </c>
      <c r="J20" s="101">
        <v>2077.9</v>
      </c>
    </row>
    <row r="21" spans="1:10" s="32" customFormat="1" x14ac:dyDescent="0.25">
      <c r="A21" s="26">
        <v>0</v>
      </c>
      <c r="D21" s="47">
        <f>F21</f>
        <v>29</v>
      </c>
      <c r="E21" s="46"/>
      <c r="F21" s="82">
        <v>29</v>
      </c>
      <c r="G21" s="84" t="s">
        <v>139</v>
      </c>
      <c r="H21" s="93"/>
      <c r="I21" s="123">
        <f t="shared" ref="I21" si="2">ROUND(I22,0)</f>
        <v>1400</v>
      </c>
      <c r="J21" s="122">
        <f>ROUND(J22,1)</f>
        <v>43109.8</v>
      </c>
    </row>
    <row r="22" spans="1:10" s="32" customFormat="1" x14ac:dyDescent="0.25">
      <c r="A22" s="26">
        <v>0</v>
      </c>
      <c r="B22" s="33">
        <f>D22</f>
        <v>33</v>
      </c>
      <c r="C22" s="33"/>
      <c r="D22" s="47">
        <v>33</v>
      </c>
      <c r="E22" s="47"/>
      <c r="F22" s="81"/>
      <c r="G22" s="87"/>
      <c r="H22" s="86" t="s">
        <v>8</v>
      </c>
      <c r="I22" s="109">
        <v>1400</v>
      </c>
      <c r="J22" s="101">
        <v>43109.799999999996</v>
      </c>
    </row>
    <row r="23" spans="1:10" s="32" customFormat="1" x14ac:dyDescent="0.25">
      <c r="A23" s="26">
        <v>0</v>
      </c>
      <c r="D23" s="47">
        <f>F23</f>
        <v>33</v>
      </c>
      <c r="E23" s="46"/>
      <c r="F23" s="82">
        <v>33</v>
      </c>
      <c r="G23" s="84" t="s">
        <v>140</v>
      </c>
      <c r="H23" s="93"/>
      <c r="I23" s="123">
        <f t="shared" ref="I23" si="3">ROUND(I24+I25,0)</f>
        <v>2148</v>
      </c>
      <c r="J23" s="122">
        <f>ROUND(J24+J25,1)</f>
        <v>43110.1</v>
      </c>
    </row>
    <row r="24" spans="1:10" s="32" customFormat="1" x14ac:dyDescent="0.25">
      <c r="A24" s="26">
        <v>0</v>
      </c>
      <c r="D24" s="46">
        <f t="shared" ref="D24" si="4">D23</f>
        <v>33</v>
      </c>
      <c r="E24" s="46"/>
      <c r="F24" s="81"/>
      <c r="G24" s="87"/>
      <c r="H24" s="86" t="s">
        <v>7</v>
      </c>
      <c r="I24" s="109">
        <v>1794</v>
      </c>
      <c r="J24" s="101">
        <v>36248.400000000001</v>
      </c>
    </row>
    <row r="25" spans="1:10" s="32" customFormat="1" x14ac:dyDescent="0.25">
      <c r="A25" s="26">
        <v>0</v>
      </c>
      <c r="B25" s="33">
        <f>D25</f>
        <v>133</v>
      </c>
      <c r="C25" s="33"/>
      <c r="D25" s="47">
        <v>133</v>
      </c>
      <c r="E25" s="47"/>
      <c r="F25" s="81"/>
      <c r="G25" s="87"/>
      <c r="H25" s="86" t="s">
        <v>4</v>
      </c>
      <c r="I25" s="109">
        <v>354</v>
      </c>
      <c r="J25" s="101">
        <v>6861.7</v>
      </c>
    </row>
    <row r="26" spans="1:10" s="32" customFormat="1" x14ac:dyDescent="0.25">
      <c r="A26" s="26">
        <v>0</v>
      </c>
      <c r="D26" s="47">
        <f>F26</f>
        <v>133</v>
      </c>
      <c r="E26" s="46"/>
      <c r="F26" s="82">
        <v>133</v>
      </c>
      <c r="G26" s="84" t="s">
        <v>141</v>
      </c>
      <c r="H26" s="93"/>
      <c r="I26" s="123">
        <f t="shared" ref="I26" si="5">ROUND(I27,0)</f>
        <v>635</v>
      </c>
      <c r="J26" s="122">
        <f>ROUND(J27,1)</f>
        <v>23779.599999999999</v>
      </c>
    </row>
    <row r="27" spans="1:10" s="32" customFormat="1" x14ac:dyDescent="0.25">
      <c r="A27" s="26">
        <v>0</v>
      </c>
      <c r="B27" s="33">
        <f>D27</f>
        <v>135</v>
      </c>
      <c r="C27" s="33"/>
      <c r="D27" s="47">
        <v>135</v>
      </c>
      <c r="E27" s="47"/>
      <c r="F27" s="81"/>
      <c r="G27" s="87"/>
      <c r="H27" s="86" t="s">
        <v>6</v>
      </c>
      <c r="I27" s="109">
        <v>635</v>
      </c>
      <c r="J27" s="101">
        <v>23779.599999999999</v>
      </c>
    </row>
    <row r="28" spans="1:10" s="32" customFormat="1" x14ac:dyDescent="0.25">
      <c r="A28" s="26">
        <v>0</v>
      </c>
      <c r="D28" s="47">
        <f>F28</f>
        <v>135</v>
      </c>
      <c r="E28" s="46"/>
      <c r="F28" s="82">
        <v>135</v>
      </c>
      <c r="G28" s="84" t="s">
        <v>107</v>
      </c>
      <c r="H28" s="93"/>
      <c r="I28" s="123">
        <f t="shared" ref="I28" si="6">ROUND(I29,0)</f>
        <v>1100</v>
      </c>
      <c r="J28" s="122">
        <f>ROUND(J29,1)</f>
        <v>24508.1</v>
      </c>
    </row>
    <row r="29" spans="1:10" s="32" customFormat="1" x14ac:dyDescent="0.25">
      <c r="A29" s="26">
        <v>0</v>
      </c>
      <c r="B29" s="33">
        <f>D29</f>
        <v>71</v>
      </c>
      <c r="C29" s="33"/>
      <c r="D29" s="47">
        <v>71</v>
      </c>
      <c r="E29" s="47"/>
      <c r="F29" s="81"/>
      <c r="G29" s="87"/>
      <c r="H29" s="86" t="s">
        <v>6</v>
      </c>
      <c r="I29" s="109">
        <v>1100</v>
      </c>
      <c r="J29" s="101">
        <v>24508.100000000002</v>
      </c>
    </row>
    <row r="30" spans="1:10" s="32" customFormat="1" x14ac:dyDescent="0.25">
      <c r="A30" s="26">
        <v>0</v>
      </c>
      <c r="D30" s="47">
        <f>F30</f>
        <v>71</v>
      </c>
      <c r="E30" s="46"/>
      <c r="F30" s="82">
        <v>71</v>
      </c>
      <c r="G30" s="84" t="s">
        <v>93</v>
      </c>
      <c r="H30" s="93"/>
      <c r="I30" s="122">
        <f>SUM(I31:I38)</f>
        <v>907</v>
      </c>
      <c r="J30" s="122">
        <f>SUM(J31:J38)</f>
        <v>20787.2</v>
      </c>
    </row>
    <row r="31" spans="1:10" s="32" customFormat="1" x14ac:dyDescent="0.25">
      <c r="A31" s="26">
        <v>0</v>
      </c>
      <c r="B31" s="35"/>
      <c r="C31" s="35"/>
      <c r="D31" s="46">
        <f>D30</f>
        <v>71</v>
      </c>
      <c r="E31" s="46"/>
      <c r="F31" s="81"/>
      <c r="G31" s="87"/>
      <c r="H31" s="86" t="s">
        <v>142</v>
      </c>
      <c r="I31" s="109">
        <v>77</v>
      </c>
      <c r="J31" s="101">
        <v>1534.9</v>
      </c>
    </row>
    <row r="32" spans="1:10" s="32" customFormat="1" x14ac:dyDescent="0.25">
      <c r="A32" s="26">
        <v>0</v>
      </c>
      <c r="B32" s="35"/>
      <c r="C32" s="35"/>
      <c r="D32" s="46">
        <f t="shared" ref="D32" si="7">D31</f>
        <v>71</v>
      </c>
      <c r="E32" s="46"/>
      <c r="F32" s="81"/>
      <c r="G32" s="87"/>
      <c r="H32" s="86" t="s">
        <v>328</v>
      </c>
      <c r="I32" s="109">
        <v>60</v>
      </c>
      <c r="J32" s="101">
        <f>4932.2-327.4</f>
        <v>4604.8</v>
      </c>
    </row>
    <row r="33" spans="1:10" s="32" customFormat="1" ht="47.25" x14ac:dyDescent="0.25">
      <c r="A33" s="26">
        <v>0</v>
      </c>
      <c r="D33" s="46" t="e">
        <f>#REF!</f>
        <v>#REF!</v>
      </c>
      <c r="E33" s="46"/>
      <c r="F33" s="81"/>
      <c r="G33" s="87"/>
      <c r="H33" s="86" t="s">
        <v>137</v>
      </c>
      <c r="I33" s="109">
        <v>4</v>
      </c>
      <c r="J33" s="101">
        <v>60.1</v>
      </c>
    </row>
    <row r="34" spans="1:10" s="32" customFormat="1" ht="31.5" x14ac:dyDescent="0.25">
      <c r="A34" s="26">
        <v>0</v>
      </c>
      <c r="B34" s="33">
        <f>D34</f>
        <v>103</v>
      </c>
      <c r="C34" s="33"/>
      <c r="D34" s="47">
        <v>103</v>
      </c>
      <c r="E34" s="47"/>
      <c r="F34" s="81"/>
      <c r="G34" s="87"/>
      <c r="H34" s="86" t="s">
        <v>138</v>
      </c>
      <c r="I34" s="109">
        <v>44</v>
      </c>
      <c r="J34" s="101">
        <v>302.60000000000002</v>
      </c>
    </row>
    <row r="35" spans="1:10" s="32" customFormat="1" x14ac:dyDescent="0.25">
      <c r="A35" s="26">
        <v>0</v>
      </c>
      <c r="D35" s="46">
        <f t="shared" ref="D35:D41" si="8">D34</f>
        <v>103</v>
      </c>
      <c r="E35" s="46"/>
      <c r="F35" s="81"/>
      <c r="G35" s="87"/>
      <c r="H35" s="86" t="s">
        <v>7</v>
      </c>
      <c r="I35" s="109">
        <f>664-200</f>
        <v>464</v>
      </c>
      <c r="J35" s="101">
        <f>12982+327.4-4000</f>
        <v>9309.4</v>
      </c>
    </row>
    <row r="36" spans="1:10" s="32" customFormat="1" x14ac:dyDescent="0.25">
      <c r="A36" s="26"/>
      <c r="D36" s="46">
        <v>103</v>
      </c>
      <c r="E36" s="46"/>
      <c r="F36" s="81"/>
      <c r="G36" s="87"/>
      <c r="H36" s="86" t="s">
        <v>8</v>
      </c>
      <c r="I36" s="109">
        <v>200</v>
      </c>
      <c r="J36" s="101">
        <v>4000</v>
      </c>
    </row>
    <row r="37" spans="1:10" s="32" customFormat="1" x14ac:dyDescent="0.25">
      <c r="A37" s="26">
        <v>0</v>
      </c>
      <c r="D37" s="46">
        <f>D35</f>
        <v>103</v>
      </c>
      <c r="E37" s="46"/>
      <c r="F37" s="81"/>
      <c r="G37" s="87"/>
      <c r="H37" s="86" t="s">
        <v>6</v>
      </c>
      <c r="I37" s="109">
        <v>49</v>
      </c>
      <c r="J37" s="101">
        <v>824.8</v>
      </c>
    </row>
    <row r="38" spans="1:10" s="32" customFormat="1" x14ac:dyDescent="0.25">
      <c r="A38" s="26">
        <v>0</v>
      </c>
      <c r="D38" s="46">
        <f t="shared" si="8"/>
        <v>103</v>
      </c>
      <c r="E38" s="46"/>
      <c r="F38" s="81"/>
      <c r="G38" s="87"/>
      <c r="H38" s="86" t="s">
        <v>4</v>
      </c>
      <c r="I38" s="109">
        <v>9</v>
      </c>
      <c r="J38" s="101">
        <v>150.6</v>
      </c>
    </row>
    <row r="39" spans="1:10" s="32" customFormat="1" x14ac:dyDescent="0.25">
      <c r="A39" s="26">
        <v>0</v>
      </c>
      <c r="D39" s="47">
        <f>F39</f>
        <v>103</v>
      </c>
      <c r="E39" s="46"/>
      <c r="F39" s="82">
        <v>103</v>
      </c>
      <c r="G39" s="84" t="s">
        <v>94</v>
      </c>
      <c r="H39" s="93"/>
      <c r="I39" s="123">
        <f t="shared" ref="I39" si="9">ROUND(I40+I41+I42+I43+I44+I45,0)</f>
        <v>2275</v>
      </c>
      <c r="J39" s="122">
        <f>ROUND(J40+J41+J42+J43+J44+J45,1)</f>
        <v>56963.3</v>
      </c>
    </row>
    <row r="40" spans="1:10" s="32" customFormat="1" x14ac:dyDescent="0.25">
      <c r="A40" s="26">
        <v>0</v>
      </c>
      <c r="D40" s="46">
        <f t="shared" si="8"/>
        <v>103</v>
      </c>
      <c r="E40" s="46"/>
      <c r="F40" s="81"/>
      <c r="G40" s="87"/>
      <c r="H40" s="86" t="s">
        <v>35</v>
      </c>
      <c r="I40" s="109">
        <v>120</v>
      </c>
      <c r="J40" s="101">
        <v>1425.7</v>
      </c>
    </row>
    <row r="41" spans="1:10" s="32" customFormat="1" ht="31.5" x14ac:dyDescent="0.25">
      <c r="A41" s="26">
        <v>0</v>
      </c>
      <c r="D41" s="46">
        <f t="shared" si="8"/>
        <v>103</v>
      </c>
      <c r="E41" s="46"/>
      <c r="F41" s="81"/>
      <c r="G41" s="87"/>
      <c r="H41" s="86" t="s">
        <v>9</v>
      </c>
      <c r="I41" s="109">
        <v>125</v>
      </c>
      <c r="J41" s="101">
        <f>2698.6-82.6</f>
        <v>2616</v>
      </c>
    </row>
    <row r="42" spans="1:10" s="32" customFormat="1" x14ac:dyDescent="0.25">
      <c r="A42" s="26">
        <v>0</v>
      </c>
      <c r="B42" s="33">
        <f>D42</f>
        <v>73</v>
      </c>
      <c r="C42" s="33"/>
      <c r="D42" s="47">
        <v>73</v>
      </c>
      <c r="E42" s="47"/>
      <c r="F42" s="81"/>
      <c r="G42" s="87"/>
      <c r="H42" s="86" t="s">
        <v>7</v>
      </c>
      <c r="I42" s="109">
        <v>1690</v>
      </c>
      <c r="J42" s="101">
        <f>47185.8+82.6</f>
        <v>47268.4</v>
      </c>
    </row>
    <row r="43" spans="1:10" s="32" customFormat="1" ht="47.25" x14ac:dyDescent="0.25">
      <c r="A43" s="26">
        <v>0</v>
      </c>
      <c r="D43" s="46">
        <f t="shared" ref="D43:D48" si="10">D42</f>
        <v>73</v>
      </c>
      <c r="E43" s="46"/>
      <c r="F43" s="81"/>
      <c r="G43" s="87"/>
      <c r="H43" s="86" t="s">
        <v>137</v>
      </c>
      <c r="I43" s="109">
        <v>152</v>
      </c>
      <c r="J43" s="101">
        <v>3051.7999999999997</v>
      </c>
    </row>
    <row r="44" spans="1:10" s="32" customFormat="1" ht="31.5" x14ac:dyDescent="0.25">
      <c r="A44" s="26">
        <v>0</v>
      </c>
      <c r="D44" s="46">
        <f t="shared" si="10"/>
        <v>73</v>
      </c>
      <c r="E44" s="46"/>
      <c r="F44" s="81"/>
      <c r="G44" s="87"/>
      <c r="H44" s="86" t="s">
        <v>138</v>
      </c>
      <c r="I44" s="109">
        <v>152</v>
      </c>
      <c r="J44" s="101">
        <v>1562.7</v>
      </c>
    </row>
    <row r="45" spans="1:10" s="32" customFormat="1" x14ac:dyDescent="0.25">
      <c r="A45" s="26">
        <v>0</v>
      </c>
      <c r="D45" s="46">
        <f t="shared" si="10"/>
        <v>73</v>
      </c>
      <c r="E45" s="46"/>
      <c r="F45" s="81"/>
      <c r="G45" s="87"/>
      <c r="H45" s="86" t="s">
        <v>6</v>
      </c>
      <c r="I45" s="109">
        <v>36</v>
      </c>
      <c r="J45" s="101">
        <v>1038.7</v>
      </c>
    </row>
    <row r="46" spans="1:10" s="32" customFormat="1" x14ac:dyDescent="0.25">
      <c r="A46" s="26">
        <v>0</v>
      </c>
      <c r="D46" s="47">
        <f>F46</f>
        <v>73</v>
      </c>
      <c r="E46" s="46"/>
      <c r="F46" s="82">
        <v>73</v>
      </c>
      <c r="G46" s="84" t="s">
        <v>95</v>
      </c>
      <c r="H46" s="93"/>
      <c r="I46" s="123">
        <f>SUM(I47:I51)</f>
        <v>872</v>
      </c>
      <c r="J46" s="122">
        <f>SUM(J47:J51)</f>
        <v>22668.5</v>
      </c>
    </row>
    <row r="47" spans="1:10" s="32" customFormat="1" ht="47.25" x14ac:dyDescent="0.25">
      <c r="A47" s="26">
        <v>0</v>
      </c>
      <c r="D47" s="46">
        <f t="shared" si="10"/>
        <v>73</v>
      </c>
      <c r="E47" s="46"/>
      <c r="F47" s="81"/>
      <c r="G47" s="87"/>
      <c r="H47" s="86" t="s">
        <v>137</v>
      </c>
      <c r="I47" s="109">
        <v>15</v>
      </c>
      <c r="J47" s="101">
        <v>293.89999999999998</v>
      </c>
    </row>
    <row r="48" spans="1:10" s="32" customFormat="1" ht="31.5" x14ac:dyDescent="0.25">
      <c r="A48" s="26">
        <v>0</v>
      </c>
      <c r="D48" s="46">
        <f t="shared" si="10"/>
        <v>73</v>
      </c>
      <c r="E48" s="46"/>
      <c r="F48" s="81"/>
      <c r="G48" s="87"/>
      <c r="H48" s="86" t="s">
        <v>138</v>
      </c>
      <c r="I48" s="109">
        <v>5</v>
      </c>
      <c r="J48" s="101">
        <v>45.1</v>
      </c>
    </row>
    <row r="49" spans="1:10" s="32" customFormat="1" x14ac:dyDescent="0.25">
      <c r="A49" s="26">
        <v>0</v>
      </c>
      <c r="D49" s="46" t="e">
        <f>#REF!</f>
        <v>#REF!</v>
      </c>
      <c r="E49" s="46"/>
      <c r="F49" s="81"/>
      <c r="G49" s="87"/>
      <c r="H49" s="86" t="s">
        <v>6</v>
      </c>
      <c r="I49" s="109">
        <v>9</v>
      </c>
      <c r="J49" s="101">
        <v>227.1</v>
      </c>
    </row>
    <row r="50" spans="1:10" s="32" customFormat="1" x14ac:dyDescent="0.25">
      <c r="A50" s="26">
        <v>0</v>
      </c>
      <c r="D50" s="46" t="e">
        <f t="shared" ref="D50" si="11">D49</f>
        <v>#REF!</v>
      </c>
      <c r="E50" s="46"/>
      <c r="F50" s="81"/>
      <c r="G50" s="87"/>
      <c r="H50" s="86" t="s">
        <v>7</v>
      </c>
      <c r="I50" s="109">
        <v>468</v>
      </c>
      <c r="J50" s="101">
        <v>12191</v>
      </c>
    </row>
    <row r="51" spans="1:10" s="32" customFormat="1" x14ac:dyDescent="0.25">
      <c r="A51" s="26">
        <v>0</v>
      </c>
      <c r="B51" s="33">
        <f>D51</f>
        <v>275</v>
      </c>
      <c r="C51" s="33"/>
      <c r="D51" s="47">
        <v>275</v>
      </c>
      <c r="E51" s="47"/>
      <c r="F51" s="81"/>
      <c r="G51" s="87"/>
      <c r="H51" s="88" t="s">
        <v>8</v>
      </c>
      <c r="I51" s="109">
        <v>375</v>
      </c>
      <c r="J51" s="101">
        <v>9911.4</v>
      </c>
    </row>
    <row r="52" spans="1:10" s="32" customFormat="1" x14ac:dyDescent="0.25">
      <c r="A52" s="26">
        <v>0</v>
      </c>
      <c r="D52" s="47">
        <f>F52</f>
        <v>35</v>
      </c>
      <c r="E52" s="46"/>
      <c r="F52" s="82">
        <v>35</v>
      </c>
      <c r="G52" s="84" t="s">
        <v>144</v>
      </c>
      <c r="H52" s="93"/>
      <c r="I52" s="123">
        <f t="shared" ref="I52" si="12">ROUND(I53+I54,0)</f>
        <v>1166</v>
      </c>
      <c r="J52" s="122">
        <f>ROUND(J53+J54,1)</f>
        <v>25730.5</v>
      </c>
    </row>
    <row r="53" spans="1:10" s="32" customFormat="1" x14ac:dyDescent="0.25">
      <c r="A53" s="26">
        <v>0</v>
      </c>
      <c r="B53" s="33">
        <f>D53</f>
        <v>49</v>
      </c>
      <c r="C53" s="33"/>
      <c r="D53" s="47">
        <v>49</v>
      </c>
      <c r="E53" s="47"/>
      <c r="F53" s="81"/>
      <c r="G53" s="87"/>
      <c r="H53" s="86" t="s">
        <v>7</v>
      </c>
      <c r="I53" s="109">
        <v>525</v>
      </c>
      <c r="J53" s="101">
        <v>10024</v>
      </c>
    </row>
    <row r="54" spans="1:10" s="32" customFormat="1" x14ac:dyDescent="0.25">
      <c r="A54" s="26">
        <v>0</v>
      </c>
      <c r="D54" s="46">
        <f t="shared" ref="D54" si="13">D53</f>
        <v>49</v>
      </c>
      <c r="E54" s="46"/>
      <c r="F54" s="81"/>
      <c r="G54" s="87"/>
      <c r="H54" s="86" t="s">
        <v>19</v>
      </c>
      <c r="I54" s="109">
        <v>641</v>
      </c>
      <c r="J54" s="101">
        <v>15706.5</v>
      </c>
    </row>
    <row r="55" spans="1:10" s="32" customFormat="1" x14ac:dyDescent="0.25">
      <c r="A55" s="26">
        <v>0</v>
      </c>
      <c r="D55" s="47">
        <f>F55</f>
        <v>275</v>
      </c>
      <c r="E55" s="46"/>
      <c r="F55" s="82">
        <v>275</v>
      </c>
      <c r="G55" s="84" t="s">
        <v>145</v>
      </c>
      <c r="H55" s="93"/>
      <c r="I55" s="123">
        <f t="shared" ref="I55" si="14">ROUND(I56,0)</f>
        <v>561</v>
      </c>
      <c r="J55" s="122">
        <f>ROUND(J56,1)</f>
        <v>11453.1</v>
      </c>
    </row>
    <row r="56" spans="1:10" s="32" customFormat="1" x14ac:dyDescent="0.25">
      <c r="A56" s="26">
        <v>0</v>
      </c>
      <c r="B56" s="33">
        <f>D56</f>
        <v>146</v>
      </c>
      <c r="C56" s="33"/>
      <c r="D56" s="47">
        <v>146</v>
      </c>
      <c r="E56" s="47"/>
      <c r="F56" s="81"/>
      <c r="G56" s="87"/>
      <c r="H56" s="86" t="s">
        <v>7</v>
      </c>
      <c r="I56" s="109">
        <v>561</v>
      </c>
      <c r="J56" s="101">
        <v>11453.1</v>
      </c>
    </row>
    <row r="57" spans="1:10" s="32" customFormat="1" x14ac:dyDescent="0.25">
      <c r="A57" s="26">
        <v>0</v>
      </c>
      <c r="D57" s="47">
        <f>F57</f>
        <v>146</v>
      </c>
      <c r="E57" s="46"/>
      <c r="F57" s="82">
        <v>146</v>
      </c>
      <c r="G57" s="84" t="s">
        <v>98</v>
      </c>
      <c r="H57" s="93"/>
      <c r="I57" s="123">
        <f t="shared" ref="I57" si="15">ROUND(I58+I59,0)</f>
        <v>1150</v>
      </c>
      <c r="J57" s="122">
        <f>ROUND(J58+J59,1)</f>
        <v>26064.9</v>
      </c>
    </row>
    <row r="58" spans="1:10" s="32" customFormat="1" x14ac:dyDescent="0.25">
      <c r="A58" s="26">
        <v>0</v>
      </c>
      <c r="D58" s="46">
        <f>D57</f>
        <v>146</v>
      </c>
      <c r="E58" s="46"/>
      <c r="F58" s="81"/>
      <c r="G58" s="87"/>
      <c r="H58" s="86" t="s">
        <v>146</v>
      </c>
      <c r="I58" s="109">
        <v>250</v>
      </c>
      <c r="J58" s="101">
        <f>3783.1+937.9</f>
        <v>4721</v>
      </c>
    </row>
    <row r="59" spans="1:10" s="32" customFormat="1" x14ac:dyDescent="0.25">
      <c r="A59" s="26">
        <v>0</v>
      </c>
      <c r="B59" s="33">
        <f>D59</f>
        <v>292</v>
      </c>
      <c r="C59" s="33"/>
      <c r="D59" s="47">
        <v>292</v>
      </c>
      <c r="E59" s="47"/>
      <c r="F59" s="81"/>
      <c r="G59" s="87"/>
      <c r="H59" s="86" t="s">
        <v>6</v>
      </c>
      <c r="I59" s="109">
        <v>900</v>
      </c>
      <c r="J59" s="101">
        <f>22281.8-937.9</f>
        <v>21343.899999999998</v>
      </c>
    </row>
    <row r="60" spans="1:10" s="32" customFormat="1" x14ac:dyDescent="0.25">
      <c r="A60" s="26">
        <v>0</v>
      </c>
      <c r="D60" s="47">
        <f>F60</f>
        <v>292</v>
      </c>
      <c r="E60" s="46"/>
      <c r="F60" s="82">
        <v>292</v>
      </c>
      <c r="G60" s="84" t="s">
        <v>147</v>
      </c>
      <c r="H60" s="93"/>
      <c r="I60" s="123">
        <f t="shared" ref="I60" si="16">ROUND(I61+I62,0)</f>
        <v>900</v>
      </c>
      <c r="J60" s="122">
        <f>ROUND(J61+J62,1)</f>
        <v>74853.7</v>
      </c>
    </row>
    <row r="61" spans="1:10" s="32" customFormat="1" ht="47.25" x14ac:dyDescent="0.25">
      <c r="A61" s="26">
        <v>0</v>
      </c>
      <c r="D61" s="46">
        <f t="shared" ref="D61" si="17">D60</f>
        <v>292</v>
      </c>
      <c r="E61" s="46"/>
      <c r="F61" s="81"/>
      <c r="G61" s="87"/>
      <c r="H61" s="86" t="s">
        <v>137</v>
      </c>
      <c r="I61" s="109">
        <v>300</v>
      </c>
      <c r="J61" s="101">
        <f>4748.7+980.7</f>
        <v>5729.4</v>
      </c>
    </row>
    <row r="62" spans="1:10" s="32" customFormat="1" ht="31.5" x14ac:dyDescent="0.25">
      <c r="A62" s="26">
        <v>0</v>
      </c>
      <c r="B62" s="33">
        <f>D62</f>
        <v>10</v>
      </c>
      <c r="C62" s="33"/>
      <c r="D62" s="47">
        <v>10</v>
      </c>
      <c r="E62" s="47"/>
      <c r="F62" s="81"/>
      <c r="G62" s="87"/>
      <c r="H62" s="86" t="s">
        <v>148</v>
      </c>
      <c r="I62" s="109">
        <v>600</v>
      </c>
      <c r="J62" s="101">
        <f>70105-980.7</f>
        <v>69124.3</v>
      </c>
    </row>
    <row r="63" spans="1:10" s="32" customFormat="1" x14ac:dyDescent="0.25">
      <c r="A63" s="26">
        <v>0</v>
      </c>
      <c r="D63" s="47">
        <f>F63</f>
        <v>10</v>
      </c>
      <c r="E63" s="46"/>
      <c r="F63" s="82">
        <v>10</v>
      </c>
      <c r="G63" s="84" t="s">
        <v>149</v>
      </c>
      <c r="H63" s="93"/>
      <c r="I63" s="123">
        <f t="shared" ref="I63" si="18">ROUND(I64+I65,0)</f>
        <v>2800</v>
      </c>
      <c r="J63" s="122">
        <f>ROUND(J64+J65,1)</f>
        <v>59005.599999999999</v>
      </c>
    </row>
    <row r="64" spans="1:10" s="32" customFormat="1" x14ac:dyDescent="0.25">
      <c r="A64" s="26">
        <v>0</v>
      </c>
      <c r="D64" s="46">
        <f t="shared" ref="D64" si="19">D63</f>
        <v>10</v>
      </c>
      <c r="E64" s="46"/>
      <c r="F64" s="81"/>
      <c r="G64" s="87"/>
      <c r="H64" s="86" t="s">
        <v>7</v>
      </c>
      <c r="I64" s="109">
        <v>1800</v>
      </c>
      <c r="J64" s="101">
        <v>36813.4</v>
      </c>
    </row>
    <row r="65" spans="1:10" s="32" customFormat="1" x14ac:dyDescent="0.25">
      <c r="A65" s="26">
        <v>0</v>
      </c>
      <c r="B65" s="33">
        <f>D65</f>
        <v>4</v>
      </c>
      <c r="C65" s="33"/>
      <c r="D65" s="47">
        <v>4</v>
      </c>
      <c r="E65" s="47"/>
      <c r="F65" s="81"/>
      <c r="G65" s="87"/>
      <c r="H65" s="86" t="s">
        <v>4</v>
      </c>
      <c r="I65" s="109">
        <v>1000</v>
      </c>
      <c r="J65" s="101">
        <v>22192.2</v>
      </c>
    </row>
    <row r="66" spans="1:10" s="32" customFormat="1" x14ac:dyDescent="0.25">
      <c r="A66" s="26">
        <v>0</v>
      </c>
      <c r="D66" s="47">
        <f>F66</f>
        <v>4</v>
      </c>
      <c r="E66" s="46"/>
      <c r="F66" s="82">
        <v>4</v>
      </c>
      <c r="G66" s="84" t="s">
        <v>150</v>
      </c>
      <c r="H66" s="93"/>
      <c r="I66" s="123">
        <f t="shared" ref="I66" si="20">ROUND(I67,0)</f>
        <v>2532</v>
      </c>
      <c r="J66" s="122">
        <f>ROUND(J67,1)</f>
        <v>51683.7</v>
      </c>
    </row>
    <row r="67" spans="1:10" s="32" customFormat="1" x14ac:dyDescent="0.25">
      <c r="A67" s="26">
        <v>0</v>
      </c>
      <c r="B67" s="33">
        <f>D67</f>
        <v>142</v>
      </c>
      <c r="C67" s="33"/>
      <c r="D67" s="47">
        <v>142</v>
      </c>
      <c r="E67" s="47"/>
      <c r="F67" s="81"/>
      <c r="G67" s="87"/>
      <c r="H67" s="86" t="s">
        <v>7</v>
      </c>
      <c r="I67" s="109">
        <v>2532</v>
      </c>
      <c r="J67" s="101">
        <v>51683.700000000004</v>
      </c>
    </row>
    <row r="68" spans="1:10" s="32" customFormat="1" x14ac:dyDescent="0.25">
      <c r="A68" s="26">
        <v>0</v>
      </c>
      <c r="D68" s="47">
        <f>F68</f>
        <v>142</v>
      </c>
      <c r="E68" s="46"/>
      <c r="F68" s="82">
        <v>142</v>
      </c>
      <c r="G68" s="84" t="s">
        <v>108</v>
      </c>
      <c r="H68" s="93"/>
      <c r="I68" s="123">
        <f t="shared" ref="I68" si="21">ROUND(I69+I70,0)</f>
        <v>3050</v>
      </c>
      <c r="J68" s="122">
        <f>ROUND(J69+J70,1)</f>
        <v>40775.4</v>
      </c>
    </row>
    <row r="69" spans="1:10" s="32" customFormat="1" ht="47.25" x14ac:dyDescent="0.25">
      <c r="A69" s="26">
        <v>0</v>
      </c>
      <c r="D69" s="46">
        <f t="shared" ref="D69" si="22">D68</f>
        <v>142</v>
      </c>
      <c r="E69" s="46"/>
      <c r="F69" s="81"/>
      <c r="G69" s="87"/>
      <c r="H69" s="86" t="s">
        <v>137</v>
      </c>
      <c r="I69" s="109">
        <v>2850</v>
      </c>
      <c r="J69" s="101">
        <v>39411.599999999999</v>
      </c>
    </row>
    <row r="70" spans="1:10" s="32" customFormat="1" ht="31.5" x14ac:dyDescent="0.25">
      <c r="A70" s="26">
        <v>0</v>
      </c>
      <c r="B70" s="33">
        <f>D70</f>
        <v>129</v>
      </c>
      <c r="C70" s="33"/>
      <c r="D70" s="47">
        <v>129</v>
      </c>
      <c r="E70" s="47"/>
      <c r="F70" s="81"/>
      <c r="G70" s="87"/>
      <c r="H70" s="86" t="s">
        <v>138</v>
      </c>
      <c r="I70" s="109">
        <v>200</v>
      </c>
      <c r="J70" s="101">
        <v>1363.8</v>
      </c>
    </row>
    <row r="71" spans="1:10" s="32" customFormat="1" x14ac:dyDescent="0.25">
      <c r="A71" s="26">
        <v>0</v>
      </c>
      <c r="D71" s="47">
        <f>F71</f>
        <v>129</v>
      </c>
      <c r="E71" s="46"/>
      <c r="F71" s="82">
        <v>129</v>
      </c>
      <c r="G71" s="84" t="s">
        <v>101</v>
      </c>
      <c r="H71" s="93"/>
      <c r="I71" s="123">
        <f t="shared" ref="I71" si="23">ROUND(I72+I73,0)</f>
        <v>3600</v>
      </c>
      <c r="J71" s="122">
        <f>ROUND(J72+J73,1)</f>
        <v>48021.599999999999</v>
      </c>
    </row>
    <row r="72" spans="1:10" s="32" customFormat="1" ht="47.25" x14ac:dyDescent="0.25">
      <c r="A72" s="26">
        <v>0</v>
      </c>
      <c r="D72" s="46">
        <f t="shared" ref="D72" si="24">D71</f>
        <v>129</v>
      </c>
      <c r="E72" s="46"/>
      <c r="F72" s="81"/>
      <c r="G72" s="87"/>
      <c r="H72" s="86" t="s">
        <v>137</v>
      </c>
      <c r="I72" s="109">
        <v>3184</v>
      </c>
      <c r="J72" s="101">
        <v>45160.899999999994</v>
      </c>
    </row>
    <row r="73" spans="1:10" s="32" customFormat="1" ht="31.5" x14ac:dyDescent="0.25">
      <c r="A73" s="26">
        <v>0</v>
      </c>
      <c r="B73" s="33">
        <f>D73</f>
        <v>231</v>
      </c>
      <c r="C73" s="33"/>
      <c r="D73" s="47">
        <v>231</v>
      </c>
      <c r="E73" s="47"/>
      <c r="F73" s="81"/>
      <c r="G73" s="87"/>
      <c r="H73" s="86" t="s">
        <v>138</v>
      </c>
      <c r="I73" s="109">
        <v>416</v>
      </c>
      <c r="J73" s="101">
        <v>2860.7</v>
      </c>
    </row>
    <row r="74" spans="1:10" s="32" customFormat="1" x14ac:dyDescent="0.25">
      <c r="A74" s="26">
        <v>0</v>
      </c>
      <c r="D74" s="47">
        <f>F74</f>
        <v>231</v>
      </c>
      <c r="E74" s="46"/>
      <c r="F74" s="82">
        <v>231</v>
      </c>
      <c r="G74" s="84" t="s">
        <v>151</v>
      </c>
      <c r="H74" s="93"/>
      <c r="I74" s="123">
        <f t="shared" ref="I74" si="25">ROUND(I75+I76+I77+I78,0)</f>
        <v>1429</v>
      </c>
      <c r="J74" s="122">
        <f>ROUND(J75+J76+J77+J78,1)</f>
        <v>29894.9</v>
      </c>
    </row>
    <row r="75" spans="1:10" s="32" customFormat="1" ht="31.5" x14ac:dyDescent="0.25">
      <c r="A75" s="26">
        <v>0</v>
      </c>
      <c r="D75" s="46">
        <f t="shared" ref="D75:D77" si="26">D74</f>
        <v>231</v>
      </c>
      <c r="E75" s="46"/>
      <c r="F75" s="81"/>
      <c r="G75" s="87"/>
      <c r="H75" s="86" t="s">
        <v>138</v>
      </c>
      <c r="I75" s="109">
        <v>45</v>
      </c>
      <c r="J75" s="101">
        <v>289.5</v>
      </c>
    </row>
    <row r="76" spans="1:10" s="32" customFormat="1" x14ac:dyDescent="0.25">
      <c r="A76" s="26">
        <v>0</v>
      </c>
      <c r="D76" s="46">
        <f>D75</f>
        <v>231</v>
      </c>
      <c r="E76" s="46"/>
      <c r="F76" s="81"/>
      <c r="G76" s="87"/>
      <c r="H76" s="86" t="s">
        <v>8</v>
      </c>
      <c r="I76" s="109">
        <v>248</v>
      </c>
      <c r="J76" s="101">
        <v>5256.4</v>
      </c>
    </row>
    <row r="77" spans="1:10" s="32" customFormat="1" x14ac:dyDescent="0.25">
      <c r="A77" s="26">
        <v>0</v>
      </c>
      <c r="D77" s="46">
        <f t="shared" si="26"/>
        <v>231</v>
      </c>
      <c r="E77" s="46"/>
      <c r="F77" s="81"/>
      <c r="G77" s="87"/>
      <c r="H77" s="86" t="s">
        <v>4</v>
      </c>
      <c r="I77" s="109">
        <v>18</v>
      </c>
      <c r="J77" s="101">
        <v>363.3</v>
      </c>
    </row>
    <row r="78" spans="1:10" s="32" customFormat="1" x14ac:dyDescent="0.25">
      <c r="A78" s="26">
        <v>0</v>
      </c>
      <c r="B78" s="33">
        <f>D78</f>
        <v>115</v>
      </c>
      <c r="C78" s="33"/>
      <c r="D78" s="47">
        <v>115</v>
      </c>
      <c r="E78" s="47"/>
      <c r="F78" s="81"/>
      <c r="G78" s="87"/>
      <c r="H78" s="86" t="s">
        <v>7</v>
      </c>
      <c r="I78" s="109">
        <v>1118</v>
      </c>
      <c r="J78" s="101">
        <v>23985.7</v>
      </c>
    </row>
    <row r="79" spans="1:10" s="32" customFormat="1" x14ac:dyDescent="0.25">
      <c r="A79" s="26">
        <v>0</v>
      </c>
      <c r="D79" s="47">
        <f>F79</f>
        <v>115</v>
      </c>
      <c r="E79" s="46"/>
      <c r="F79" s="82">
        <v>115</v>
      </c>
      <c r="G79" s="84" t="s">
        <v>152</v>
      </c>
      <c r="H79" s="93"/>
      <c r="I79" s="123">
        <f t="shared" ref="I79" si="27">ROUND(I80+I81+I82+I83+I84+I85+I86+I87+I88+I89+I90,0)</f>
        <v>2037</v>
      </c>
      <c r="J79" s="122">
        <f>ROUND(J80+J81+J82+J83+J84+J85+J86+J87+J88+J89+J90,1)</f>
        <v>57556.6</v>
      </c>
    </row>
    <row r="80" spans="1:10" s="32" customFormat="1" ht="47.25" x14ac:dyDescent="0.25">
      <c r="A80" s="26">
        <v>0</v>
      </c>
      <c r="D80" s="46">
        <f t="shared" ref="D80:D87" si="28">D79</f>
        <v>115</v>
      </c>
      <c r="E80" s="46"/>
      <c r="F80" s="81"/>
      <c r="G80" s="87"/>
      <c r="H80" s="86" t="s">
        <v>137</v>
      </c>
      <c r="I80" s="109">
        <v>331</v>
      </c>
      <c r="J80" s="101">
        <v>5863.2</v>
      </c>
    </row>
    <row r="81" spans="1:10" s="32" customFormat="1" ht="31.5" x14ac:dyDescent="0.25">
      <c r="A81" s="26">
        <v>0</v>
      </c>
      <c r="D81" s="46">
        <f t="shared" si="28"/>
        <v>115</v>
      </c>
      <c r="E81" s="46"/>
      <c r="F81" s="81"/>
      <c r="G81" s="87"/>
      <c r="H81" s="86" t="s">
        <v>138</v>
      </c>
      <c r="I81" s="109">
        <v>43</v>
      </c>
      <c r="J81" s="101">
        <v>390.8</v>
      </c>
    </row>
    <row r="82" spans="1:10" s="32" customFormat="1" x14ac:dyDescent="0.25">
      <c r="A82" s="26">
        <v>0</v>
      </c>
      <c r="D82" s="46">
        <f t="shared" si="28"/>
        <v>115</v>
      </c>
      <c r="E82" s="46"/>
      <c r="F82" s="81"/>
      <c r="G82" s="87"/>
      <c r="H82" s="86" t="s">
        <v>14</v>
      </c>
      <c r="I82" s="109">
        <v>255</v>
      </c>
      <c r="J82" s="101">
        <v>6096.7</v>
      </c>
    </row>
    <row r="83" spans="1:10" s="32" customFormat="1" x14ac:dyDescent="0.25">
      <c r="A83" s="26">
        <v>0</v>
      </c>
      <c r="C83" s="32">
        <f>D83</f>
        <v>115</v>
      </c>
      <c r="D83" s="46">
        <f>D82</f>
        <v>115</v>
      </c>
      <c r="E83" s="46"/>
      <c r="F83" s="81"/>
      <c r="G83" s="87"/>
      <c r="H83" s="86" t="s">
        <v>8</v>
      </c>
      <c r="I83" s="109">
        <v>247</v>
      </c>
      <c r="J83" s="101">
        <v>6269.2</v>
      </c>
    </row>
    <row r="84" spans="1:10" s="32" customFormat="1" x14ac:dyDescent="0.25">
      <c r="A84" s="26">
        <v>0</v>
      </c>
      <c r="D84" s="46">
        <f t="shared" si="28"/>
        <v>115</v>
      </c>
      <c r="E84" s="46"/>
      <c r="F84" s="81"/>
      <c r="G84" s="87"/>
      <c r="H84" s="86" t="s">
        <v>17</v>
      </c>
      <c r="I84" s="109">
        <v>64</v>
      </c>
      <c r="J84" s="101">
        <f>306.5+160.4</f>
        <v>466.9</v>
      </c>
    </row>
    <row r="85" spans="1:10" s="32" customFormat="1" x14ac:dyDescent="0.25">
      <c r="A85" s="26">
        <v>0</v>
      </c>
      <c r="D85" s="46">
        <f t="shared" si="28"/>
        <v>115</v>
      </c>
      <c r="E85" s="46"/>
      <c r="F85" s="81"/>
      <c r="G85" s="87"/>
      <c r="H85" s="86" t="s">
        <v>6</v>
      </c>
      <c r="I85" s="109">
        <v>103</v>
      </c>
      <c r="J85" s="101">
        <v>2760.1</v>
      </c>
    </row>
    <row r="86" spans="1:10" s="32" customFormat="1" x14ac:dyDescent="0.25">
      <c r="A86" s="26">
        <v>0</v>
      </c>
      <c r="D86" s="46">
        <f t="shared" si="28"/>
        <v>115</v>
      </c>
      <c r="E86" s="46"/>
      <c r="F86" s="81"/>
      <c r="G86" s="87"/>
      <c r="H86" s="86" t="s">
        <v>7</v>
      </c>
      <c r="I86" s="109">
        <v>578</v>
      </c>
      <c r="J86" s="101">
        <f>15280.3+111.7</f>
        <v>15392</v>
      </c>
    </row>
    <row r="87" spans="1:10" s="32" customFormat="1" x14ac:dyDescent="0.25">
      <c r="A87" s="26">
        <v>0</v>
      </c>
      <c r="D87" s="46">
        <f t="shared" si="28"/>
        <v>115</v>
      </c>
      <c r="E87" s="46"/>
      <c r="F87" s="81"/>
      <c r="G87" s="87"/>
      <c r="H87" s="86" t="s">
        <v>4</v>
      </c>
      <c r="I87" s="109">
        <v>117</v>
      </c>
      <c r="J87" s="101">
        <v>2890.4</v>
      </c>
    </row>
    <row r="88" spans="1:10" s="32" customFormat="1" x14ac:dyDescent="0.25">
      <c r="A88" s="26">
        <v>0</v>
      </c>
      <c r="B88" s="33">
        <f>D88</f>
        <v>144</v>
      </c>
      <c r="C88" s="33"/>
      <c r="D88" s="47">
        <v>144</v>
      </c>
      <c r="E88" s="47"/>
      <c r="F88" s="81"/>
      <c r="G88" s="87"/>
      <c r="H88" s="86" t="s">
        <v>142</v>
      </c>
      <c r="I88" s="109">
        <v>127</v>
      </c>
      <c r="J88" s="101">
        <v>3249.3</v>
      </c>
    </row>
    <row r="89" spans="1:10" s="32" customFormat="1" x14ac:dyDescent="0.25">
      <c r="A89" s="26">
        <v>0</v>
      </c>
      <c r="D89" s="46">
        <f t="shared" ref="D89:D90" si="29">D88</f>
        <v>144</v>
      </c>
      <c r="E89" s="46"/>
      <c r="F89" s="81"/>
      <c r="G89" s="87"/>
      <c r="H89" s="86" t="s">
        <v>328</v>
      </c>
      <c r="I89" s="109">
        <v>160</v>
      </c>
      <c r="J89" s="101">
        <f>12608-272.1</f>
        <v>12335.9</v>
      </c>
    </row>
    <row r="90" spans="1:10" s="32" customFormat="1" x14ac:dyDescent="0.25">
      <c r="A90" s="26">
        <v>0</v>
      </c>
      <c r="D90" s="46">
        <f t="shared" si="29"/>
        <v>144</v>
      </c>
      <c r="E90" s="46"/>
      <c r="F90" s="81"/>
      <c r="G90" s="87"/>
      <c r="H90" s="86" t="s">
        <v>329</v>
      </c>
      <c r="I90" s="109">
        <v>12</v>
      </c>
      <c r="J90" s="101">
        <v>1842.1</v>
      </c>
    </row>
    <row r="91" spans="1:10" s="32" customFormat="1" x14ac:dyDescent="0.25">
      <c r="A91" s="26">
        <v>0</v>
      </c>
      <c r="D91" s="47">
        <f>F91</f>
        <v>144</v>
      </c>
      <c r="E91" s="46"/>
      <c r="F91" s="82">
        <v>144</v>
      </c>
      <c r="G91" s="84" t="s">
        <v>153</v>
      </c>
      <c r="H91" s="93"/>
      <c r="I91" s="124">
        <f t="shared" ref="I91" si="30">ROUND(I92+I93+I94+I95,0)</f>
        <v>2048</v>
      </c>
      <c r="J91" s="71">
        <f>ROUND(J92+J93+J94+J95,1)</f>
        <v>80925.8</v>
      </c>
    </row>
    <row r="92" spans="1:10" s="32" customFormat="1" x14ac:dyDescent="0.25">
      <c r="A92" s="26"/>
      <c r="D92" s="46">
        <f>D91</f>
        <v>144</v>
      </c>
      <c r="E92" s="46"/>
      <c r="F92" s="81"/>
      <c r="G92" s="87"/>
      <c r="H92" s="86" t="s">
        <v>180</v>
      </c>
      <c r="I92" s="109">
        <v>186</v>
      </c>
      <c r="J92" s="101">
        <v>24637.8</v>
      </c>
    </row>
    <row r="93" spans="1:10" s="32" customFormat="1" x14ac:dyDescent="0.25">
      <c r="A93" s="26">
        <v>0</v>
      </c>
      <c r="B93" s="33">
        <f>D93</f>
        <v>83</v>
      </c>
      <c r="C93" s="33"/>
      <c r="D93" s="47">
        <v>83</v>
      </c>
      <c r="E93" s="47"/>
      <c r="F93" s="81"/>
      <c r="G93" s="87"/>
      <c r="H93" s="86" t="s">
        <v>23</v>
      </c>
      <c r="I93" s="109">
        <v>1132</v>
      </c>
      <c r="J93" s="101">
        <v>41088.1</v>
      </c>
    </row>
    <row r="94" spans="1:10" s="32" customFormat="1" x14ac:dyDescent="0.25">
      <c r="A94" s="26">
        <v>0</v>
      </c>
      <c r="D94" s="46">
        <f>D93</f>
        <v>83</v>
      </c>
      <c r="E94" s="46"/>
      <c r="F94" s="81"/>
      <c r="G94" s="87"/>
      <c r="H94" s="86" t="s">
        <v>38</v>
      </c>
      <c r="I94" s="109">
        <v>280</v>
      </c>
      <c r="J94" s="101">
        <v>5600.8</v>
      </c>
    </row>
    <row r="95" spans="1:10" s="32" customFormat="1" x14ac:dyDescent="0.25">
      <c r="A95" s="26">
        <v>0</v>
      </c>
      <c r="B95" s="33">
        <f>D95</f>
        <v>188</v>
      </c>
      <c r="C95" s="33"/>
      <c r="D95" s="47">
        <v>188</v>
      </c>
      <c r="E95" s="47"/>
      <c r="F95" s="81"/>
      <c r="G95" s="87"/>
      <c r="H95" s="86" t="s">
        <v>181</v>
      </c>
      <c r="I95" s="109">
        <v>450</v>
      </c>
      <c r="J95" s="101">
        <v>9599.1</v>
      </c>
    </row>
    <row r="96" spans="1:10" s="32" customFormat="1" x14ac:dyDescent="0.25">
      <c r="A96" s="26">
        <v>0</v>
      </c>
      <c r="C96" s="32">
        <f>D96</f>
        <v>83</v>
      </c>
      <c r="D96" s="47">
        <f>F96</f>
        <v>83</v>
      </c>
      <c r="E96" s="46"/>
      <c r="F96" s="82">
        <v>83</v>
      </c>
      <c r="G96" s="84" t="s">
        <v>103</v>
      </c>
      <c r="H96" s="93"/>
      <c r="I96" s="124">
        <f t="shared" ref="I96:J96" si="31">I97+I98</f>
        <v>2157</v>
      </c>
      <c r="J96" s="71">
        <f t="shared" si="31"/>
        <v>43461.4</v>
      </c>
    </row>
    <row r="97" spans="1:10" s="32" customFormat="1" x14ac:dyDescent="0.25">
      <c r="A97" s="26">
        <v>0</v>
      </c>
      <c r="C97" s="32">
        <f>D97</f>
        <v>83</v>
      </c>
      <c r="D97" s="96">
        <f t="shared" ref="D97" si="32">D96</f>
        <v>83</v>
      </c>
      <c r="E97" s="46"/>
      <c r="F97" s="81"/>
      <c r="G97" s="87"/>
      <c r="H97" s="86" t="s">
        <v>8</v>
      </c>
      <c r="I97" s="109">
        <v>1215</v>
      </c>
      <c r="J97" s="101">
        <v>27665.5</v>
      </c>
    </row>
    <row r="98" spans="1:10" s="32" customFormat="1" x14ac:dyDescent="0.25">
      <c r="A98" s="26">
        <v>0</v>
      </c>
      <c r="B98" s="33">
        <f>D98</f>
        <v>87</v>
      </c>
      <c r="C98" s="33"/>
      <c r="D98" s="47">
        <v>87</v>
      </c>
      <c r="E98" s="47"/>
      <c r="F98" s="81"/>
      <c r="G98" s="87"/>
      <c r="H98" s="86" t="s">
        <v>7</v>
      </c>
      <c r="I98" s="109">
        <v>942</v>
      </c>
      <c r="J98" s="101">
        <v>15795.9</v>
      </c>
    </row>
    <row r="99" spans="1:10" s="32" customFormat="1" x14ac:dyDescent="0.25">
      <c r="A99" s="26">
        <v>0</v>
      </c>
      <c r="D99" s="47">
        <f>F99</f>
        <v>188</v>
      </c>
      <c r="E99" s="46"/>
      <c r="F99" s="82">
        <v>188</v>
      </c>
      <c r="G99" s="84" t="s">
        <v>104</v>
      </c>
      <c r="H99" s="93"/>
      <c r="I99" s="123">
        <f t="shared" ref="I99:J99" si="33">I100+I101+I102</f>
        <v>12825</v>
      </c>
      <c r="J99" s="122">
        <f t="shared" si="33"/>
        <v>1532934.3</v>
      </c>
    </row>
    <row r="100" spans="1:10" s="32" customFormat="1" x14ac:dyDescent="0.25">
      <c r="A100" s="26">
        <v>0</v>
      </c>
      <c r="D100" s="46">
        <f t="shared" ref="D100:D102" si="34">D99</f>
        <v>188</v>
      </c>
      <c r="E100" s="46"/>
      <c r="F100" s="81"/>
      <c r="G100" s="87"/>
      <c r="H100" s="86" t="s">
        <v>17</v>
      </c>
      <c r="I100" s="109">
        <v>10948</v>
      </c>
      <c r="J100" s="101">
        <f>1405843.6+11824.4</f>
        <v>1417668</v>
      </c>
    </row>
    <row r="101" spans="1:10" s="32" customFormat="1" x14ac:dyDescent="0.25">
      <c r="A101" s="26">
        <v>0</v>
      </c>
      <c r="C101" s="32">
        <f>D101</f>
        <v>188</v>
      </c>
      <c r="D101" s="46">
        <f t="shared" si="34"/>
        <v>188</v>
      </c>
      <c r="E101" s="46"/>
      <c r="F101" s="81"/>
      <c r="G101" s="87"/>
      <c r="H101" s="86" t="s">
        <v>330</v>
      </c>
      <c r="I101" s="109">
        <v>1280</v>
      </c>
      <c r="J101" s="101">
        <v>89940</v>
      </c>
    </row>
    <row r="102" spans="1:10" s="32" customFormat="1" x14ac:dyDescent="0.25">
      <c r="A102" s="26">
        <v>0</v>
      </c>
      <c r="D102" s="46">
        <f t="shared" si="34"/>
        <v>188</v>
      </c>
      <c r="E102" s="46"/>
      <c r="F102" s="81"/>
      <c r="G102" s="87"/>
      <c r="H102" s="86" t="s">
        <v>4</v>
      </c>
      <c r="I102" s="109">
        <v>597</v>
      </c>
      <c r="J102" s="101">
        <f>37150.7-11824.4</f>
        <v>25326.299999999996</v>
      </c>
    </row>
    <row r="103" spans="1:10" s="32" customFormat="1" x14ac:dyDescent="0.25">
      <c r="A103" s="26">
        <v>0</v>
      </c>
      <c r="D103" s="47">
        <f>F103</f>
        <v>87</v>
      </c>
      <c r="E103" s="46"/>
      <c r="F103" s="82">
        <v>87</v>
      </c>
      <c r="G103" s="84" t="s">
        <v>154</v>
      </c>
      <c r="H103" s="93"/>
      <c r="I103" s="123">
        <f t="shared" ref="I103:J103" si="35">I104+I105+I106+I107+I108</f>
        <v>1482</v>
      </c>
      <c r="J103" s="122">
        <f t="shared" si="35"/>
        <v>29758</v>
      </c>
    </row>
    <row r="104" spans="1:10" s="32" customFormat="1" ht="47.25" x14ac:dyDescent="0.25">
      <c r="A104" s="26">
        <v>0</v>
      </c>
      <c r="B104" s="33">
        <f>D104</f>
        <v>59</v>
      </c>
      <c r="C104" s="33"/>
      <c r="D104" s="47">
        <v>59</v>
      </c>
      <c r="E104" s="47"/>
      <c r="F104" s="81"/>
      <c r="G104" s="87"/>
      <c r="H104" s="86" t="s">
        <v>137</v>
      </c>
      <c r="I104" s="109">
        <v>65</v>
      </c>
      <c r="J104" s="101">
        <v>817.9</v>
      </c>
    </row>
    <row r="105" spans="1:10" s="32" customFormat="1" ht="31.5" x14ac:dyDescent="0.25">
      <c r="A105" s="26">
        <v>0</v>
      </c>
      <c r="D105" s="46">
        <f t="shared" ref="D105:D108" si="36">D104</f>
        <v>59</v>
      </c>
      <c r="E105" s="46"/>
      <c r="F105" s="81"/>
      <c r="G105" s="87"/>
      <c r="H105" s="86" t="s">
        <v>138</v>
      </c>
      <c r="I105" s="109">
        <v>50</v>
      </c>
      <c r="J105" s="101">
        <v>336</v>
      </c>
    </row>
    <row r="106" spans="1:10" s="32" customFormat="1" x14ac:dyDescent="0.25">
      <c r="A106" s="26">
        <v>0</v>
      </c>
      <c r="D106" s="46">
        <f t="shared" si="36"/>
        <v>59</v>
      </c>
      <c r="E106" s="46"/>
      <c r="F106" s="81"/>
      <c r="G106" s="87"/>
      <c r="H106" s="86" t="s">
        <v>17</v>
      </c>
      <c r="I106" s="109">
        <v>30</v>
      </c>
      <c r="J106" s="101">
        <f>212.2+1825.5</f>
        <v>2037.7</v>
      </c>
    </row>
    <row r="107" spans="1:10" s="32" customFormat="1" x14ac:dyDescent="0.25">
      <c r="A107" s="26">
        <v>0</v>
      </c>
      <c r="C107" s="32">
        <f>D107</f>
        <v>59</v>
      </c>
      <c r="D107" s="46">
        <f t="shared" si="36"/>
        <v>59</v>
      </c>
      <c r="E107" s="46"/>
      <c r="F107" s="81"/>
      <c r="G107" s="87"/>
      <c r="H107" s="86" t="s">
        <v>6</v>
      </c>
      <c r="I107" s="109">
        <v>160</v>
      </c>
      <c r="J107" s="101">
        <v>2383.4</v>
      </c>
    </row>
    <row r="108" spans="1:10" s="32" customFormat="1" x14ac:dyDescent="0.25">
      <c r="A108" s="26">
        <v>0</v>
      </c>
      <c r="D108" s="46">
        <f t="shared" si="36"/>
        <v>59</v>
      </c>
      <c r="E108" s="46"/>
      <c r="F108" s="81"/>
      <c r="G108" s="87"/>
      <c r="H108" s="86" t="s">
        <v>7</v>
      </c>
      <c r="I108" s="109">
        <v>1177</v>
      </c>
      <c r="J108" s="101">
        <f>26008.5-1825.5</f>
        <v>24183</v>
      </c>
    </row>
    <row r="109" spans="1:10" s="32" customFormat="1" x14ac:dyDescent="0.25">
      <c r="A109" s="26">
        <v>0</v>
      </c>
      <c r="D109" s="47">
        <f>F109</f>
        <v>59</v>
      </c>
      <c r="E109" s="46"/>
      <c r="F109" s="82">
        <v>59</v>
      </c>
      <c r="G109" s="100" t="s">
        <v>129</v>
      </c>
      <c r="H109" s="93"/>
      <c r="I109" s="123">
        <f t="shared" ref="I109:J109" si="37">I110+I111+I112+I113+I114+I115+I116+I117+I118</f>
        <v>2681</v>
      </c>
      <c r="J109" s="122">
        <f t="shared" si="37"/>
        <v>91137.9</v>
      </c>
    </row>
    <row r="110" spans="1:10" s="32" customFormat="1" ht="47.25" x14ac:dyDescent="0.25">
      <c r="A110" s="26">
        <v>0</v>
      </c>
      <c r="D110" s="46"/>
      <c r="E110" s="46"/>
      <c r="F110" s="81"/>
      <c r="G110" s="87"/>
      <c r="H110" s="86" t="s">
        <v>137</v>
      </c>
      <c r="I110" s="109">
        <v>34</v>
      </c>
      <c r="J110" s="101">
        <v>549.6</v>
      </c>
    </row>
    <row r="111" spans="1:10" s="32" customFormat="1" ht="31.5" x14ac:dyDescent="0.25">
      <c r="A111" s="26">
        <v>0</v>
      </c>
      <c r="D111" s="46">
        <f>D109</f>
        <v>59</v>
      </c>
      <c r="E111" s="46"/>
      <c r="F111" s="81"/>
      <c r="G111" s="87"/>
      <c r="H111" s="86" t="s">
        <v>138</v>
      </c>
      <c r="I111" s="109">
        <v>130</v>
      </c>
      <c r="J111" s="101">
        <v>895</v>
      </c>
    </row>
    <row r="112" spans="1:10" s="32" customFormat="1" x14ac:dyDescent="0.25">
      <c r="A112" s="26">
        <v>0</v>
      </c>
      <c r="B112" s="33">
        <f>D112</f>
        <v>63</v>
      </c>
      <c r="C112" s="33"/>
      <c r="D112" s="47">
        <v>63</v>
      </c>
      <c r="E112" s="47"/>
      <c r="F112" s="81"/>
      <c r="G112" s="87"/>
      <c r="H112" s="86" t="s">
        <v>17</v>
      </c>
      <c r="I112" s="109">
        <v>39</v>
      </c>
      <c r="J112" s="101">
        <f>282.6+73.3</f>
        <v>355.90000000000003</v>
      </c>
    </row>
    <row r="113" spans="1:10" s="32" customFormat="1" x14ac:dyDescent="0.25">
      <c r="A113" s="26">
        <v>0</v>
      </c>
      <c r="D113" s="46">
        <f t="shared" ref="D113:D115" si="38">D112</f>
        <v>63</v>
      </c>
      <c r="E113" s="46"/>
      <c r="F113" s="81"/>
      <c r="G113" s="87"/>
      <c r="H113" s="86" t="s">
        <v>328</v>
      </c>
      <c r="I113" s="109">
        <v>239</v>
      </c>
      <c r="J113" s="101">
        <f>39029.1-6601.9</f>
        <v>32427.199999999997</v>
      </c>
    </row>
    <row r="114" spans="1:10" s="32" customFormat="1" x14ac:dyDescent="0.25">
      <c r="A114" s="26">
        <v>0</v>
      </c>
      <c r="D114" s="46">
        <f t="shared" si="38"/>
        <v>63</v>
      </c>
      <c r="E114" s="46"/>
      <c r="F114" s="81"/>
      <c r="G114" s="87"/>
      <c r="H114" s="86" t="s">
        <v>329</v>
      </c>
      <c r="I114" s="109">
        <v>36</v>
      </c>
      <c r="J114" s="101">
        <v>5817.5</v>
      </c>
    </row>
    <row r="115" spans="1:10" s="32" customFormat="1" x14ac:dyDescent="0.25">
      <c r="A115" s="26">
        <v>0</v>
      </c>
      <c r="D115" s="46">
        <f t="shared" si="38"/>
        <v>63</v>
      </c>
      <c r="E115" s="46"/>
      <c r="F115" s="81"/>
      <c r="G115" s="87"/>
      <c r="H115" s="86" t="s">
        <v>7</v>
      </c>
      <c r="I115" s="109">
        <v>1091</v>
      </c>
      <c r="J115" s="101">
        <f>21833.4+6528.6</f>
        <v>28362</v>
      </c>
    </row>
    <row r="116" spans="1:10" s="32" customFormat="1" x14ac:dyDescent="0.25">
      <c r="A116" s="26">
        <v>0</v>
      </c>
      <c r="B116" s="33">
        <f>D116</f>
        <v>65</v>
      </c>
      <c r="C116" s="33"/>
      <c r="D116" s="47">
        <v>65</v>
      </c>
      <c r="E116" s="47"/>
      <c r="F116" s="81"/>
      <c r="G116" s="87"/>
      <c r="H116" s="86" t="s">
        <v>6</v>
      </c>
      <c r="I116" s="109">
        <v>193</v>
      </c>
      <c r="J116" s="101">
        <v>4158.5</v>
      </c>
    </row>
    <row r="117" spans="1:10" s="32" customFormat="1" x14ac:dyDescent="0.25">
      <c r="A117" s="26">
        <v>0</v>
      </c>
      <c r="D117" s="46">
        <f t="shared" ref="D117:D120" si="39">D116</f>
        <v>65</v>
      </c>
      <c r="E117" s="46"/>
      <c r="F117" s="81"/>
      <c r="G117" s="87"/>
      <c r="H117" s="86" t="s">
        <v>8</v>
      </c>
      <c r="I117" s="109">
        <v>661</v>
      </c>
      <c r="J117" s="101">
        <v>13388.2</v>
      </c>
    </row>
    <row r="118" spans="1:10" s="32" customFormat="1" x14ac:dyDescent="0.25">
      <c r="A118" s="26">
        <v>0</v>
      </c>
      <c r="D118" s="46">
        <f t="shared" si="39"/>
        <v>65</v>
      </c>
      <c r="E118" s="46"/>
      <c r="F118" s="81"/>
      <c r="G118" s="87"/>
      <c r="H118" s="86" t="s">
        <v>4</v>
      </c>
      <c r="I118" s="109">
        <v>258</v>
      </c>
      <c r="J118" s="101">
        <v>5184</v>
      </c>
    </row>
    <row r="119" spans="1:10" s="32" customFormat="1" x14ac:dyDescent="0.25">
      <c r="A119" s="26">
        <v>0</v>
      </c>
      <c r="D119" s="47">
        <f>F119</f>
        <v>63</v>
      </c>
      <c r="E119" s="46"/>
      <c r="F119" s="82">
        <v>63</v>
      </c>
      <c r="G119" s="84" t="s">
        <v>155</v>
      </c>
      <c r="H119" s="93"/>
      <c r="I119" s="123">
        <f>I120</f>
        <v>597</v>
      </c>
      <c r="J119" s="122">
        <f>J120</f>
        <v>15549</v>
      </c>
    </row>
    <row r="120" spans="1:10" s="32" customFormat="1" x14ac:dyDescent="0.25">
      <c r="A120" s="26">
        <v>0</v>
      </c>
      <c r="D120" s="46">
        <f t="shared" si="39"/>
        <v>63</v>
      </c>
      <c r="E120" s="46"/>
      <c r="F120" s="81"/>
      <c r="G120" s="87"/>
      <c r="H120" s="86" t="s">
        <v>7</v>
      </c>
      <c r="I120" s="109">
        <v>597</v>
      </c>
      <c r="J120" s="101">
        <v>15549</v>
      </c>
    </row>
    <row r="121" spans="1:10" s="32" customFormat="1" x14ac:dyDescent="0.25">
      <c r="A121" s="26">
        <v>0</v>
      </c>
      <c r="B121" s="33"/>
      <c r="C121" s="33"/>
      <c r="D121" s="47">
        <f>F121</f>
        <v>65</v>
      </c>
      <c r="E121" s="47"/>
      <c r="F121" s="82">
        <v>65</v>
      </c>
      <c r="G121" s="84" t="s">
        <v>156</v>
      </c>
      <c r="H121" s="93"/>
      <c r="I121" s="123">
        <f>SUM(I122:I124)</f>
        <v>892</v>
      </c>
      <c r="J121" s="122">
        <f>SUM(J122:J124)</f>
        <v>23824.1</v>
      </c>
    </row>
    <row r="122" spans="1:10" s="32" customFormat="1" ht="31.5" x14ac:dyDescent="0.25">
      <c r="A122" s="26">
        <v>0</v>
      </c>
      <c r="D122" s="46" t="e">
        <f>#REF!</f>
        <v>#REF!</v>
      </c>
      <c r="E122" s="46"/>
      <c r="F122" s="81"/>
      <c r="G122" s="87"/>
      <c r="H122" s="86" t="s">
        <v>138</v>
      </c>
      <c r="I122" s="109">
        <v>44</v>
      </c>
      <c r="J122" s="101">
        <v>435.9</v>
      </c>
    </row>
    <row r="123" spans="1:10" s="32" customFormat="1" x14ac:dyDescent="0.25">
      <c r="A123" s="26">
        <v>0</v>
      </c>
      <c r="D123" s="46" t="e">
        <f>#REF!</f>
        <v>#REF!</v>
      </c>
      <c r="E123" s="46"/>
      <c r="F123" s="81"/>
      <c r="G123" s="87"/>
      <c r="H123" s="86" t="s">
        <v>7</v>
      </c>
      <c r="I123" s="109">
        <v>832</v>
      </c>
      <c r="J123" s="101">
        <v>23077.1</v>
      </c>
    </row>
    <row r="124" spans="1:10" s="32" customFormat="1" x14ac:dyDescent="0.25">
      <c r="A124" s="26">
        <v>0</v>
      </c>
      <c r="D124" s="46" t="e">
        <f>#REF!</f>
        <v>#REF!</v>
      </c>
      <c r="E124" s="46"/>
      <c r="F124" s="81"/>
      <c r="G124" s="87"/>
      <c r="H124" s="86" t="s">
        <v>6</v>
      </c>
      <c r="I124" s="109">
        <v>16</v>
      </c>
      <c r="J124" s="101">
        <v>311.10000000000002</v>
      </c>
    </row>
    <row r="125" spans="1:10" s="32" customFormat="1" x14ac:dyDescent="0.25">
      <c r="A125" s="26">
        <v>0</v>
      </c>
      <c r="B125" s="33"/>
      <c r="C125" s="33"/>
      <c r="D125" s="47">
        <f>F125</f>
        <v>67</v>
      </c>
      <c r="E125" s="47"/>
      <c r="F125" s="82">
        <v>67</v>
      </c>
      <c r="G125" s="84" t="s">
        <v>157</v>
      </c>
      <c r="H125" s="93"/>
      <c r="I125" s="123">
        <f>SUM(I126:I128)</f>
        <v>687</v>
      </c>
      <c r="J125" s="122">
        <f>SUM(J126:J128)</f>
        <v>13522.5</v>
      </c>
    </row>
    <row r="126" spans="1:10" s="32" customFormat="1" ht="31.5" x14ac:dyDescent="0.25">
      <c r="A126" s="26">
        <v>0</v>
      </c>
      <c r="B126" s="33">
        <f>D126</f>
        <v>75</v>
      </c>
      <c r="C126" s="33"/>
      <c r="D126" s="47">
        <v>75</v>
      </c>
      <c r="E126" s="47"/>
      <c r="F126" s="81"/>
      <c r="G126" s="87"/>
      <c r="H126" s="86" t="s">
        <v>138</v>
      </c>
      <c r="I126" s="109">
        <v>8</v>
      </c>
      <c r="J126" s="101">
        <v>55.8</v>
      </c>
    </row>
    <row r="127" spans="1:10" s="32" customFormat="1" x14ac:dyDescent="0.25">
      <c r="A127" s="26">
        <v>0</v>
      </c>
      <c r="D127" s="46">
        <f t="shared" ref="D127:D131" si="40">D126</f>
        <v>75</v>
      </c>
      <c r="E127" s="46"/>
      <c r="F127" s="81"/>
      <c r="G127" s="87"/>
      <c r="H127" s="86" t="s">
        <v>7</v>
      </c>
      <c r="I127" s="109">
        <v>601</v>
      </c>
      <c r="J127" s="101">
        <v>11851.1</v>
      </c>
    </row>
    <row r="128" spans="1:10" s="32" customFormat="1" x14ac:dyDescent="0.25">
      <c r="A128" s="26">
        <v>0</v>
      </c>
      <c r="D128" s="46">
        <f t="shared" si="40"/>
        <v>75</v>
      </c>
      <c r="E128" s="46"/>
      <c r="F128" s="81"/>
      <c r="G128" s="87"/>
      <c r="H128" s="86" t="s">
        <v>4</v>
      </c>
      <c r="I128" s="109">
        <v>78</v>
      </c>
      <c r="J128" s="101">
        <v>1615.6</v>
      </c>
    </row>
    <row r="129" spans="1:10" s="32" customFormat="1" x14ac:dyDescent="0.25">
      <c r="A129" s="26">
        <v>0</v>
      </c>
      <c r="D129" s="47">
        <f>F129</f>
        <v>69</v>
      </c>
      <c r="E129" s="46"/>
      <c r="F129" s="82">
        <v>69</v>
      </c>
      <c r="G129" s="84" t="s">
        <v>92</v>
      </c>
      <c r="H129" s="93"/>
      <c r="I129" s="123">
        <f t="shared" ref="I129:J129" si="41">I130+I131</f>
        <v>1445</v>
      </c>
      <c r="J129" s="122">
        <f t="shared" si="41"/>
        <v>41728.400000000001</v>
      </c>
    </row>
    <row r="130" spans="1:10" s="32" customFormat="1" x14ac:dyDescent="0.25">
      <c r="A130" s="26">
        <v>0</v>
      </c>
      <c r="D130" s="46">
        <f t="shared" si="40"/>
        <v>69</v>
      </c>
      <c r="E130" s="46"/>
      <c r="F130" s="81"/>
      <c r="G130" s="87"/>
      <c r="H130" s="86" t="s">
        <v>7</v>
      </c>
      <c r="I130" s="109">
        <v>1400</v>
      </c>
      <c r="J130" s="101">
        <v>41311.9</v>
      </c>
    </row>
    <row r="131" spans="1:10" s="32" customFormat="1" ht="31.5" x14ac:dyDescent="0.25">
      <c r="A131" s="26">
        <v>0</v>
      </c>
      <c r="D131" s="46">
        <f t="shared" si="40"/>
        <v>69</v>
      </c>
      <c r="E131" s="46"/>
      <c r="F131" s="81"/>
      <c r="G131" s="87"/>
      <c r="H131" s="86" t="s">
        <v>138</v>
      </c>
      <c r="I131" s="109">
        <v>45</v>
      </c>
      <c r="J131" s="101">
        <v>416.5</v>
      </c>
    </row>
    <row r="132" spans="1:10" s="32" customFormat="1" x14ac:dyDescent="0.25">
      <c r="A132" s="26">
        <v>0</v>
      </c>
      <c r="D132" s="47">
        <f>F132</f>
        <v>232</v>
      </c>
      <c r="E132" s="46"/>
      <c r="F132" s="82">
        <v>232</v>
      </c>
      <c r="G132" s="84" t="s">
        <v>158</v>
      </c>
      <c r="H132" s="93"/>
      <c r="I132" s="123">
        <f t="shared" ref="I132:J132" si="42">I133</f>
        <v>1005</v>
      </c>
      <c r="J132" s="122">
        <f t="shared" si="42"/>
        <v>18740.8</v>
      </c>
    </row>
    <row r="133" spans="1:10" s="32" customFormat="1" x14ac:dyDescent="0.25">
      <c r="A133" s="26">
        <v>0</v>
      </c>
      <c r="D133" s="46">
        <f>D132</f>
        <v>232</v>
      </c>
      <c r="E133" s="46"/>
      <c r="F133" s="81"/>
      <c r="G133" s="87"/>
      <c r="H133" s="86" t="s">
        <v>7</v>
      </c>
      <c r="I133" s="109">
        <v>1005</v>
      </c>
      <c r="J133" s="101">
        <v>18740.8</v>
      </c>
    </row>
    <row r="134" spans="1:10" s="32" customFormat="1" x14ac:dyDescent="0.25">
      <c r="A134" s="26">
        <v>0</v>
      </c>
      <c r="D134" s="47">
        <f>F134</f>
        <v>75</v>
      </c>
      <c r="E134" s="46"/>
      <c r="F134" s="82">
        <v>75</v>
      </c>
      <c r="G134" s="84" t="s">
        <v>159</v>
      </c>
      <c r="H134" s="93"/>
      <c r="I134" s="123">
        <f t="shared" ref="I134:J134" si="43">I135+I136+I137+I138+I139+I140+I141+I142</f>
        <v>1025</v>
      </c>
      <c r="J134" s="122">
        <f t="shared" si="43"/>
        <v>24884.300000000003</v>
      </c>
    </row>
    <row r="135" spans="1:10" s="32" customFormat="1" ht="47.25" x14ac:dyDescent="0.25">
      <c r="A135" s="26">
        <v>0</v>
      </c>
      <c r="B135" s="33">
        <f>D135</f>
        <v>140</v>
      </c>
      <c r="C135" s="33"/>
      <c r="D135" s="47">
        <v>140</v>
      </c>
      <c r="E135" s="47"/>
      <c r="F135" s="81"/>
      <c r="G135" s="87"/>
      <c r="H135" s="86" t="s">
        <v>137</v>
      </c>
      <c r="I135" s="109">
        <v>89</v>
      </c>
      <c r="J135" s="101">
        <v>1519.7</v>
      </c>
    </row>
    <row r="136" spans="1:10" s="32" customFormat="1" ht="31.5" x14ac:dyDescent="0.25">
      <c r="A136" s="26">
        <v>0</v>
      </c>
      <c r="D136" s="46">
        <f t="shared" ref="D136:D137" si="44">D135</f>
        <v>140</v>
      </c>
      <c r="E136" s="46"/>
      <c r="F136" s="81"/>
      <c r="G136" s="87"/>
      <c r="H136" s="86" t="s">
        <v>138</v>
      </c>
      <c r="I136" s="109">
        <v>19</v>
      </c>
      <c r="J136" s="101">
        <v>169</v>
      </c>
    </row>
    <row r="137" spans="1:10" s="32" customFormat="1" x14ac:dyDescent="0.25">
      <c r="A137" s="26">
        <v>0</v>
      </c>
      <c r="D137" s="46">
        <f t="shared" si="44"/>
        <v>140</v>
      </c>
      <c r="E137" s="46"/>
      <c r="F137" s="81"/>
      <c r="G137" s="87"/>
      <c r="H137" s="86" t="s">
        <v>8</v>
      </c>
      <c r="I137" s="109">
        <v>127</v>
      </c>
      <c r="J137" s="101">
        <v>3187.4</v>
      </c>
    </row>
    <row r="138" spans="1:10" s="32" customFormat="1" x14ac:dyDescent="0.25">
      <c r="A138" s="26">
        <v>0</v>
      </c>
      <c r="B138" s="33">
        <f>D138</f>
        <v>203</v>
      </c>
      <c r="C138" s="33"/>
      <c r="D138" s="47">
        <v>203</v>
      </c>
      <c r="E138" s="47"/>
      <c r="F138" s="81"/>
      <c r="G138" s="87"/>
      <c r="H138" s="86" t="s">
        <v>6</v>
      </c>
      <c r="I138" s="109">
        <v>42</v>
      </c>
      <c r="J138" s="101">
        <v>958.1</v>
      </c>
    </row>
    <row r="139" spans="1:10" s="32" customFormat="1" x14ac:dyDescent="0.25">
      <c r="A139" s="26">
        <v>0</v>
      </c>
      <c r="D139" s="46">
        <f>D138</f>
        <v>203</v>
      </c>
      <c r="E139" s="46"/>
      <c r="F139" s="81"/>
      <c r="G139" s="87"/>
      <c r="H139" s="86" t="s">
        <v>7</v>
      </c>
      <c r="I139" s="109">
        <v>638</v>
      </c>
      <c r="J139" s="101">
        <v>15869.6</v>
      </c>
    </row>
    <row r="140" spans="1:10" s="32" customFormat="1" x14ac:dyDescent="0.25">
      <c r="A140" s="26">
        <v>0</v>
      </c>
      <c r="D140" s="46">
        <f t="shared" ref="D140:D141" si="45">D139</f>
        <v>203</v>
      </c>
      <c r="E140" s="46"/>
      <c r="F140" s="81"/>
      <c r="G140" s="87"/>
      <c r="H140" s="86" t="s">
        <v>4</v>
      </c>
      <c r="I140" s="109">
        <v>14</v>
      </c>
      <c r="J140" s="101">
        <v>362.3</v>
      </c>
    </row>
    <row r="141" spans="1:10" s="32" customFormat="1" x14ac:dyDescent="0.25">
      <c r="A141" s="26">
        <v>0</v>
      </c>
      <c r="D141" s="46">
        <f t="shared" si="45"/>
        <v>203</v>
      </c>
      <c r="E141" s="46"/>
      <c r="F141" s="81"/>
      <c r="G141" s="87"/>
      <c r="H141" s="86" t="s">
        <v>5</v>
      </c>
      <c r="I141" s="109">
        <v>59</v>
      </c>
      <c r="J141" s="101">
        <v>1797.7</v>
      </c>
    </row>
    <row r="142" spans="1:10" s="32" customFormat="1" x14ac:dyDescent="0.25">
      <c r="A142" s="26">
        <v>0</v>
      </c>
      <c r="B142" s="33">
        <f>D142</f>
        <v>79</v>
      </c>
      <c r="C142" s="33"/>
      <c r="D142" s="47">
        <v>79</v>
      </c>
      <c r="E142" s="47"/>
      <c r="F142" s="81"/>
      <c r="G142" s="87"/>
      <c r="H142" s="86" t="s">
        <v>11</v>
      </c>
      <c r="I142" s="109">
        <v>37</v>
      </c>
      <c r="J142" s="101">
        <v>1020.5</v>
      </c>
    </row>
    <row r="143" spans="1:10" s="32" customFormat="1" x14ac:dyDescent="0.25">
      <c r="A143" s="26">
        <v>0</v>
      </c>
      <c r="D143" s="47">
        <f>F143</f>
        <v>140</v>
      </c>
      <c r="E143" s="46"/>
      <c r="F143" s="82">
        <v>140</v>
      </c>
      <c r="G143" s="84" t="s">
        <v>160</v>
      </c>
      <c r="H143" s="93"/>
      <c r="I143" s="123">
        <f t="shared" ref="I143:J143" si="46">I144+I145</f>
        <v>1850</v>
      </c>
      <c r="J143" s="122">
        <f t="shared" si="46"/>
        <v>43146.8</v>
      </c>
    </row>
    <row r="144" spans="1:10" s="32" customFormat="1" x14ac:dyDescent="0.25">
      <c r="A144" s="26">
        <v>0</v>
      </c>
      <c r="D144" s="46">
        <f t="shared" ref="D144" si="47">D143</f>
        <v>140</v>
      </c>
      <c r="E144" s="46"/>
      <c r="F144" s="81"/>
      <c r="G144" s="87"/>
      <c r="H144" s="86" t="s">
        <v>6</v>
      </c>
      <c r="I144" s="109">
        <v>700</v>
      </c>
      <c r="J144" s="101">
        <v>18858.8</v>
      </c>
    </row>
    <row r="145" spans="1:10" s="32" customFormat="1" x14ac:dyDescent="0.25">
      <c r="A145" s="26">
        <v>0</v>
      </c>
      <c r="B145" s="33">
        <f>D145</f>
        <v>13</v>
      </c>
      <c r="C145" s="33"/>
      <c r="D145" s="47">
        <v>13</v>
      </c>
      <c r="E145" s="47"/>
      <c r="F145" s="81"/>
      <c r="G145" s="87"/>
      <c r="H145" s="86" t="s">
        <v>7</v>
      </c>
      <c r="I145" s="109">
        <v>1150</v>
      </c>
      <c r="J145" s="101">
        <v>24288</v>
      </c>
    </row>
    <row r="146" spans="1:10" s="32" customFormat="1" x14ac:dyDescent="0.25">
      <c r="A146" s="26">
        <v>0</v>
      </c>
      <c r="D146" s="47">
        <f>F146</f>
        <v>49</v>
      </c>
      <c r="E146" s="46"/>
      <c r="F146" s="82">
        <v>49</v>
      </c>
      <c r="G146" s="84" t="s">
        <v>96</v>
      </c>
      <c r="H146" s="93"/>
      <c r="I146" s="123">
        <f>I147</f>
        <v>700</v>
      </c>
      <c r="J146" s="122">
        <f>J147</f>
        <v>14167.2</v>
      </c>
    </row>
    <row r="147" spans="1:10" s="32" customFormat="1" x14ac:dyDescent="0.25">
      <c r="A147" s="26">
        <v>0</v>
      </c>
      <c r="D147" s="46">
        <f t="shared" ref="D147" si="48">D146</f>
        <v>49</v>
      </c>
      <c r="E147" s="46"/>
      <c r="F147" s="81"/>
      <c r="G147" s="87"/>
      <c r="H147" s="86" t="s">
        <v>7</v>
      </c>
      <c r="I147" s="109">
        <v>700</v>
      </c>
      <c r="J147" s="101">
        <v>14167.2</v>
      </c>
    </row>
    <row r="148" spans="1:10" s="32" customFormat="1" x14ac:dyDescent="0.25">
      <c r="A148" s="26">
        <v>0</v>
      </c>
      <c r="D148" s="47">
        <f>F148</f>
        <v>203</v>
      </c>
      <c r="E148" s="46"/>
      <c r="F148" s="82">
        <v>203</v>
      </c>
      <c r="G148" s="84" t="s">
        <v>99</v>
      </c>
      <c r="H148" s="93"/>
      <c r="I148" s="123">
        <f t="shared" ref="I148:J148" si="49">I149+I150+I151+I152</f>
        <v>625</v>
      </c>
      <c r="J148" s="122">
        <f t="shared" si="49"/>
        <v>16528.099999999999</v>
      </c>
    </row>
    <row r="149" spans="1:10" s="32" customFormat="1" ht="31.5" x14ac:dyDescent="0.25">
      <c r="A149" s="26">
        <v>0</v>
      </c>
      <c r="B149" s="33">
        <f>D149</f>
        <v>85</v>
      </c>
      <c r="C149" s="33"/>
      <c r="D149" s="47">
        <v>85</v>
      </c>
      <c r="E149" s="47"/>
      <c r="F149" s="81"/>
      <c r="G149" s="87"/>
      <c r="H149" s="86" t="s">
        <v>331</v>
      </c>
      <c r="I149" s="109">
        <v>30</v>
      </c>
      <c r="J149" s="101">
        <v>2231.2999999999997</v>
      </c>
    </row>
    <row r="150" spans="1:10" s="32" customFormat="1" x14ac:dyDescent="0.25">
      <c r="A150" s="26">
        <v>0</v>
      </c>
      <c r="D150" s="46">
        <f t="shared" ref="D150:D152" si="50">D149</f>
        <v>85</v>
      </c>
      <c r="E150" s="46"/>
      <c r="F150" s="81"/>
      <c r="G150" s="87"/>
      <c r="H150" s="86" t="s">
        <v>6</v>
      </c>
      <c r="I150" s="109">
        <v>72</v>
      </c>
      <c r="J150" s="101">
        <v>1207.5999999999999</v>
      </c>
    </row>
    <row r="151" spans="1:10" s="32" customFormat="1" x14ac:dyDescent="0.25">
      <c r="A151" s="26">
        <v>0</v>
      </c>
      <c r="D151" s="46">
        <f t="shared" si="50"/>
        <v>85</v>
      </c>
      <c r="E151" s="46"/>
      <c r="F151" s="81"/>
      <c r="G151" s="87"/>
      <c r="H151" s="86" t="s">
        <v>7</v>
      </c>
      <c r="I151" s="109">
        <v>305</v>
      </c>
      <c r="J151" s="101">
        <v>8284</v>
      </c>
    </row>
    <row r="152" spans="1:10" s="32" customFormat="1" x14ac:dyDescent="0.25">
      <c r="A152" s="26">
        <v>0</v>
      </c>
      <c r="D152" s="46">
        <f t="shared" si="50"/>
        <v>85</v>
      </c>
      <c r="E152" s="46"/>
      <c r="F152" s="81"/>
      <c r="G152" s="87"/>
      <c r="H152" s="86" t="s">
        <v>8</v>
      </c>
      <c r="I152" s="109">
        <v>218</v>
      </c>
      <c r="J152" s="101">
        <v>4805.2</v>
      </c>
    </row>
    <row r="153" spans="1:10" s="32" customFormat="1" x14ac:dyDescent="0.25">
      <c r="A153" s="26">
        <v>0</v>
      </c>
      <c r="B153" s="33"/>
      <c r="C153" s="33"/>
      <c r="D153" s="47">
        <f>F153</f>
        <v>79</v>
      </c>
      <c r="E153" s="47"/>
      <c r="F153" s="82">
        <v>79</v>
      </c>
      <c r="G153" s="84" t="s">
        <v>100</v>
      </c>
      <c r="H153" s="93"/>
      <c r="I153" s="123">
        <f>I154+I155</f>
        <v>437</v>
      </c>
      <c r="J153" s="122">
        <f>J154+J155</f>
        <v>8356.5</v>
      </c>
    </row>
    <row r="154" spans="1:10" s="32" customFormat="1" ht="31.5" x14ac:dyDescent="0.25">
      <c r="A154" s="26">
        <v>0</v>
      </c>
      <c r="B154" s="33">
        <f>D154</f>
        <v>447</v>
      </c>
      <c r="C154" s="33"/>
      <c r="D154" s="47">
        <v>447</v>
      </c>
      <c r="E154" s="47"/>
      <c r="F154" s="81"/>
      <c r="G154" s="87"/>
      <c r="H154" s="86" t="s">
        <v>138</v>
      </c>
      <c r="I154" s="109">
        <v>33</v>
      </c>
      <c r="J154" s="101">
        <v>225.4</v>
      </c>
    </row>
    <row r="155" spans="1:10" s="32" customFormat="1" x14ac:dyDescent="0.25">
      <c r="A155" s="26">
        <v>0</v>
      </c>
      <c r="D155" s="46">
        <f t="shared" ref="D155:D158" si="51">D154</f>
        <v>447</v>
      </c>
      <c r="E155" s="46"/>
      <c r="F155" s="81"/>
      <c r="G155" s="87"/>
      <c r="H155" s="86" t="s">
        <v>7</v>
      </c>
      <c r="I155" s="109">
        <v>404</v>
      </c>
      <c r="J155" s="101">
        <v>8131.1</v>
      </c>
    </row>
    <row r="156" spans="1:10" s="32" customFormat="1" x14ac:dyDescent="0.25">
      <c r="A156" s="26">
        <v>0</v>
      </c>
      <c r="D156" s="47">
        <f>F156</f>
        <v>13</v>
      </c>
      <c r="E156" s="46"/>
      <c r="F156" s="82">
        <v>13</v>
      </c>
      <c r="G156" s="84" t="s">
        <v>161</v>
      </c>
      <c r="H156" s="93"/>
      <c r="I156" s="123">
        <f t="shared" ref="I156:J156" si="52">I157+I158+I159</f>
        <v>775</v>
      </c>
      <c r="J156" s="122">
        <f t="shared" si="52"/>
        <v>15308.4</v>
      </c>
    </row>
    <row r="157" spans="1:10" s="32" customFormat="1" x14ac:dyDescent="0.25">
      <c r="A157" s="26">
        <v>0</v>
      </c>
      <c r="D157" s="46">
        <f t="shared" si="51"/>
        <v>13</v>
      </c>
      <c r="E157" s="46"/>
      <c r="F157" s="81"/>
      <c r="G157" s="87"/>
      <c r="H157" s="86" t="s">
        <v>8</v>
      </c>
      <c r="I157" s="109">
        <v>285</v>
      </c>
      <c r="J157" s="101">
        <v>9617</v>
      </c>
    </row>
    <row r="158" spans="1:10" s="32" customFormat="1" x14ac:dyDescent="0.25">
      <c r="A158" s="26">
        <v>0</v>
      </c>
      <c r="D158" s="46">
        <f t="shared" si="51"/>
        <v>13</v>
      </c>
      <c r="E158" s="46"/>
      <c r="F158" s="81"/>
      <c r="G158" s="87"/>
      <c r="H158" s="86" t="s">
        <v>6</v>
      </c>
      <c r="I158" s="109">
        <v>200</v>
      </c>
      <c r="J158" s="101">
        <v>2190.4</v>
      </c>
    </row>
    <row r="159" spans="1:10" s="32" customFormat="1" x14ac:dyDescent="0.25">
      <c r="A159" s="26">
        <v>0</v>
      </c>
      <c r="B159" s="33">
        <f>D159</f>
        <v>419</v>
      </c>
      <c r="C159" s="33"/>
      <c r="D159" s="47">
        <v>419</v>
      </c>
      <c r="E159" s="47"/>
      <c r="F159" s="81"/>
      <c r="G159" s="87"/>
      <c r="H159" s="86" t="s">
        <v>7</v>
      </c>
      <c r="I159" s="109">
        <v>290</v>
      </c>
      <c r="J159" s="101">
        <v>3501</v>
      </c>
    </row>
    <row r="160" spans="1:10" s="32" customFormat="1" x14ac:dyDescent="0.25">
      <c r="A160" s="26">
        <v>0</v>
      </c>
      <c r="D160" s="47">
        <f>F160</f>
        <v>81</v>
      </c>
      <c r="E160" s="46"/>
      <c r="F160" s="82">
        <v>81</v>
      </c>
      <c r="G160" s="84" t="s">
        <v>102</v>
      </c>
      <c r="H160" s="93"/>
      <c r="I160" s="123">
        <f t="shared" ref="I160:J160" si="53">I161+I162</f>
        <v>335</v>
      </c>
      <c r="J160" s="122">
        <f t="shared" si="53"/>
        <v>10086.1</v>
      </c>
    </row>
    <row r="161" spans="1:10" s="32" customFormat="1" ht="31.5" x14ac:dyDescent="0.25">
      <c r="A161" s="26">
        <v>0</v>
      </c>
      <c r="B161" s="33">
        <f>D161</f>
        <v>420</v>
      </c>
      <c r="C161" s="33"/>
      <c r="D161" s="47">
        <v>420</v>
      </c>
      <c r="E161" s="47"/>
      <c r="F161" s="81"/>
      <c r="G161" s="87"/>
      <c r="H161" s="86" t="s">
        <v>331</v>
      </c>
      <c r="I161" s="109">
        <v>18</v>
      </c>
      <c r="J161" s="101">
        <v>1979.4</v>
      </c>
    </row>
    <row r="162" spans="1:10" s="32" customFormat="1" x14ac:dyDescent="0.25">
      <c r="A162" s="26">
        <v>0</v>
      </c>
      <c r="D162" s="46">
        <f>D161</f>
        <v>420</v>
      </c>
      <c r="E162" s="46"/>
      <c r="F162" s="81"/>
      <c r="G162" s="87"/>
      <c r="H162" s="86" t="s">
        <v>7</v>
      </c>
      <c r="I162" s="109">
        <v>317</v>
      </c>
      <c r="J162" s="101">
        <v>8106.7</v>
      </c>
    </row>
    <row r="163" spans="1:10" s="32" customFormat="1" x14ac:dyDescent="0.25">
      <c r="A163" s="26">
        <v>0</v>
      </c>
      <c r="B163" s="33"/>
      <c r="C163" s="33"/>
      <c r="D163" s="47">
        <f>F163</f>
        <v>85</v>
      </c>
      <c r="E163" s="47"/>
      <c r="F163" s="82">
        <v>85</v>
      </c>
      <c r="G163" s="84" t="s">
        <v>105</v>
      </c>
      <c r="H163" s="93"/>
      <c r="I163" s="123">
        <f t="shared" ref="I163:J163" si="54">I164+I165+I166</f>
        <v>868</v>
      </c>
      <c r="J163" s="122">
        <f t="shared" si="54"/>
        <v>24905.4</v>
      </c>
    </row>
    <row r="164" spans="1:10" s="32" customFormat="1" ht="47.25" x14ac:dyDescent="0.25">
      <c r="A164" s="26">
        <v>0</v>
      </c>
      <c r="D164" s="46">
        <f t="shared" ref="D164" si="55">D163</f>
        <v>85</v>
      </c>
      <c r="E164" s="46"/>
      <c r="F164" s="81"/>
      <c r="G164" s="87"/>
      <c r="H164" s="86" t="s">
        <v>137</v>
      </c>
      <c r="I164" s="109">
        <v>65</v>
      </c>
      <c r="J164" s="101">
        <v>5081.9000000000005</v>
      </c>
    </row>
    <row r="165" spans="1:10" s="32" customFormat="1" x14ac:dyDescent="0.25">
      <c r="A165" s="26">
        <v>0</v>
      </c>
      <c r="B165" s="33">
        <f>D165</f>
        <v>431</v>
      </c>
      <c r="C165" s="33"/>
      <c r="D165" s="47">
        <v>431</v>
      </c>
      <c r="E165" s="47"/>
      <c r="F165" s="81"/>
      <c r="G165" s="87"/>
      <c r="H165" s="86" t="s">
        <v>8</v>
      </c>
      <c r="I165" s="109">
        <v>399</v>
      </c>
      <c r="J165" s="101">
        <v>7610.3</v>
      </c>
    </row>
    <row r="166" spans="1:10" s="32" customFormat="1" x14ac:dyDescent="0.25">
      <c r="A166" s="26">
        <v>0</v>
      </c>
      <c r="D166" s="46">
        <f t="shared" ref="D166:D168" si="56">D165</f>
        <v>431</v>
      </c>
      <c r="E166" s="46"/>
      <c r="F166" s="81"/>
      <c r="G166" s="87"/>
      <c r="H166" s="86" t="s">
        <v>7</v>
      </c>
      <c r="I166" s="109">
        <v>404</v>
      </c>
      <c r="J166" s="101">
        <v>12213.2</v>
      </c>
    </row>
    <row r="167" spans="1:10" s="32" customFormat="1" x14ac:dyDescent="0.25">
      <c r="A167" s="26">
        <v>0</v>
      </c>
      <c r="D167" s="47">
        <f>F167</f>
        <v>26</v>
      </c>
      <c r="E167" s="46"/>
      <c r="F167" s="82">
        <v>26</v>
      </c>
      <c r="G167" s="84" t="s">
        <v>162</v>
      </c>
      <c r="H167" s="93"/>
      <c r="I167" s="123">
        <f t="shared" ref="I167:J167" si="57">I168</f>
        <v>263</v>
      </c>
      <c r="J167" s="122">
        <f t="shared" si="57"/>
        <v>7567.8</v>
      </c>
    </row>
    <row r="168" spans="1:10" s="32" customFormat="1" x14ac:dyDescent="0.25">
      <c r="A168" s="26">
        <v>0</v>
      </c>
      <c r="D168" s="46">
        <f t="shared" si="56"/>
        <v>26</v>
      </c>
      <c r="E168" s="46"/>
      <c r="F168" s="81"/>
      <c r="G168" s="87"/>
      <c r="H168" s="86" t="s">
        <v>35</v>
      </c>
      <c r="I168" s="109">
        <v>263</v>
      </c>
      <c r="J168" s="101">
        <v>7567.8</v>
      </c>
    </row>
    <row r="169" spans="1:10" s="32" customFormat="1" x14ac:dyDescent="0.25">
      <c r="A169" s="26">
        <v>0</v>
      </c>
      <c r="D169" s="47">
        <f>F169</f>
        <v>465</v>
      </c>
      <c r="E169" s="46"/>
      <c r="F169" s="82">
        <v>465</v>
      </c>
      <c r="G169" s="84" t="s">
        <v>170</v>
      </c>
      <c r="H169" s="93"/>
      <c r="I169" s="123">
        <f t="shared" ref="I169:J169" si="58">I170</f>
        <v>380</v>
      </c>
      <c r="J169" s="122">
        <f t="shared" si="58"/>
        <v>33488.1</v>
      </c>
    </row>
    <row r="170" spans="1:10" s="32" customFormat="1" x14ac:dyDescent="0.25">
      <c r="A170" s="26">
        <v>0</v>
      </c>
      <c r="B170" s="33">
        <f>D170</f>
        <v>425</v>
      </c>
      <c r="C170" s="33"/>
      <c r="D170" s="47">
        <v>425</v>
      </c>
      <c r="E170" s="47"/>
      <c r="F170" s="83"/>
      <c r="G170" s="89"/>
      <c r="H170" s="86" t="s">
        <v>17</v>
      </c>
      <c r="I170" s="109">
        <v>380</v>
      </c>
      <c r="J170" s="101">
        <v>33488.1</v>
      </c>
    </row>
    <row r="171" spans="1:10" s="32" customFormat="1" x14ac:dyDescent="0.25">
      <c r="A171" s="26">
        <v>0</v>
      </c>
      <c r="C171" s="32">
        <f>D171</f>
        <v>466</v>
      </c>
      <c r="D171" s="47">
        <f>F171</f>
        <v>466</v>
      </c>
      <c r="E171" s="46"/>
      <c r="F171" s="82">
        <v>466</v>
      </c>
      <c r="G171" s="84" t="s">
        <v>82</v>
      </c>
      <c r="H171" s="93"/>
      <c r="I171" s="123">
        <f t="shared" ref="I171:J171" si="59">I172</f>
        <v>340</v>
      </c>
      <c r="J171" s="122">
        <f t="shared" si="59"/>
        <v>13077.8</v>
      </c>
    </row>
    <row r="172" spans="1:10" s="32" customFormat="1" x14ac:dyDescent="0.25">
      <c r="A172" s="26">
        <v>0</v>
      </c>
      <c r="B172" s="33">
        <f>D172</f>
        <v>406</v>
      </c>
      <c r="C172" s="33"/>
      <c r="D172" s="47">
        <v>406</v>
      </c>
      <c r="E172" s="47"/>
      <c r="F172" s="81"/>
      <c r="G172" s="87"/>
      <c r="H172" s="86" t="s">
        <v>14</v>
      </c>
      <c r="I172" s="109">
        <v>340</v>
      </c>
      <c r="J172" s="101">
        <v>13077.8</v>
      </c>
    </row>
    <row r="173" spans="1:10" s="32" customFormat="1" x14ac:dyDescent="0.25">
      <c r="A173" s="26">
        <v>0</v>
      </c>
      <c r="B173" s="33"/>
      <c r="C173" s="33"/>
      <c r="D173" s="47">
        <f>F173</f>
        <v>354</v>
      </c>
      <c r="E173" s="47"/>
      <c r="F173" s="82">
        <v>354</v>
      </c>
      <c r="G173" s="84" t="s">
        <v>171</v>
      </c>
      <c r="H173" s="93"/>
      <c r="I173" s="123">
        <f>I174+I175+I176+I177+I178</f>
        <v>1679</v>
      </c>
      <c r="J173" s="122">
        <f>J174+J175+J176+J177+J178</f>
        <v>33208.6</v>
      </c>
    </row>
    <row r="174" spans="1:10" s="32" customFormat="1" ht="47.25" x14ac:dyDescent="0.25">
      <c r="A174" s="26">
        <v>0</v>
      </c>
      <c r="D174" s="46">
        <f>D173</f>
        <v>354</v>
      </c>
      <c r="E174" s="46"/>
      <c r="F174" s="82"/>
      <c r="G174" s="90"/>
      <c r="H174" s="86" t="s">
        <v>137</v>
      </c>
      <c r="I174" s="109">
        <v>250</v>
      </c>
      <c r="J174" s="101">
        <v>3637.8</v>
      </c>
    </row>
    <row r="175" spans="1:10" s="32" customFormat="1" ht="31.5" x14ac:dyDescent="0.25">
      <c r="A175" s="26">
        <v>0</v>
      </c>
      <c r="D175" s="46">
        <f t="shared" ref="D175" si="60">D174</f>
        <v>354</v>
      </c>
      <c r="E175" s="46"/>
      <c r="F175" s="82"/>
      <c r="G175" s="90"/>
      <c r="H175" s="86" t="s">
        <v>138</v>
      </c>
      <c r="I175" s="109">
        <v>37</v>
      </c>
      <c r="J175" s="101">
        <v>252.9</v>
      </c>
    </row>
    <row r="176" spans="1:10" s="32" customFormat="1" x14ac:dyDescent="0.25">
      <c r="A176" s="26">
        <v>0</v>
      </c>
      <c r="B176" s="33">
        <f>D176</f>
        <v>450</v>
      </c>
      <c r="C176" s="33"/>
      <c r="D176" s="47">
        <v>450</v>
      </c>
      <c r="E176" s="47"/>
      <c r="F176" s="82"/>
      <c r="G176" s="90"/>
      <c r="H176" s="86" t="s">
        <v>35</v>
      </c>
      <c r="I176" s="109">
        <v>390</v>
      </c>
      <c r="J176" s="101">
        <v>8679.1</v>
      </c>
    </row>
    <row r="177" spans="1:29" s="32" customFormat="1" x14ac:dyDescent="0.25">
      <c r="A177" s="26">
        <v>0</v>
      </c>
      <c r="D177" s="46" t="e">
        <f>#REF!</f>
        <v>#REF!</v>
      </c>
      <c r="E177" s="46"/>
      <c r="F177" s="82"/>
      <c r="G177" s="90"/>
      <c r="H177" s="86" t="s">
        <v>7</v>
      </c>
      <c r="I177" s="109">
        <v>612</v>
      </c>
      <c r="J177" s="101">
        <v>12711.6</v>
      </c>
    </row>
    <row r="178" spans="1:29" s="34" customFormat="1" x14ac:dyDescent="0.25">
      <c r="A178" s="26">
        <v>0</v>
      </c>
      <c r="B178" s="32"/>
      <c r="C178" s="32"/>
      <c r="D178" s="46" t="e">
        <f t="shared" ref="D178" si="61">D177</f>
        <v>#REF!</v>
      </c>
      <c r="E178" s="46"/>
      <c r="F178" s="82"/>
      <c r="G178" s="90"/>
      <c r="H178" s="86" t="s">
        <v>4</v>
      </c>
      <c r="I178" s="109">
        <v>390</v>
      </c>
      <c r="J178" s="101">
        <v>7927.2</v>
      </c>
    </row>
    <row r="179" spans="1:29" s="27" customFormat="1" x14ac:dyDescent="0.25">
      <c r="A179" s="26">
        <v>0</v>
      </c>
      <c r="B179" s="32"/>
      <c r="C179" s="32"/>
      <c r="D179" s="47">
        <f>F179</f>
        <v>463</v>
      </c>
      <c r="E179" s="46"/>
      <c r="F179" s="82">
        <v>463</v>
      </c>
      <c r="G179" s="84" t="s">
        <v>189</v>
      </c>
      <c r="H179" s="93"/>
      <c r="I179" s="123">
        <f>I180</f>
        <v>350</v>
      </c>
      <c r="J179" s="122">
        <f>J180</f>
        <v>13284.5</v>
      </c>
    </row>
    <row r="180" spans="1:29" x14ac:dyDescent="0.25">
      <c r="A180" s="26">
        <v>0</v>
      </c>
      <c r="B180" s="32"/>
      <c r="C180" s="32"/>
      <c r="D180" s="46" t="e">
        <f>#REF!</f>
        <v>#REF!</v>
      </c>
      <c r="E180" s="46"/>
      <c r="F180" s="82"/>
      <c r="G180" s="90"/>
      <c r="H180" s="91" t="s">
        <v>179</v>
      </c>
      <c r="I180" s="109">
        <v>350</v>
      </c>
      <c r="J180" s="101">
        <v>13284.5</v>
      </c>
      <c r="O180" s="26"/>
      <c r="Y180" s="26"/>
      <c r="Z180" s="26"/>
      <c r="AA180" s="26"/>
      <c r="AB180" s="26"/>
      <c r="AC180" s="26"/>
    </row>
    <row r="181" spans="1:29" x14ac:dyDescent="0.25">
      <c r="A181" s="26">
        <v>0</v>
      </c>
      <c r="B181" s="33"/>
      <c r="C181" s="33"/>
      <c r="D181" s="47">
        <f>F181</f>
        <v>431</v>
      </c>
      <c r="E181" s="47"/>
      <c r="F181" s="82">
        <v>431</v>
      </c>
      <c r="G181" s="84" t="s">
        <v>163</v>
      </c>
      <c r="H181" s="93"/>
      <c r="I181" s="123">
        <f>I182</f>
        <v>58</v>
      </c>
      <c r="J181" s="122">
        <f>J182</f>
        <v>2776.9</v>
      </c>
      <c r="O181" s="26"/>
      <c r="Y181" s="26"/>
      <c r="Z181" s="26"/>
      <c r="AA181" s="26"/>
      <c r="AB181" s="26"/>
      <c r="AC181" s="26"/>
    </row>
    <row r="182" spans="1:29" ht="31.5" x14ac:dyDescent="0.25">
      <c r="A182" s="26">
        <v>0</v>
      </c>
      <c r="B182" s="33">
        <f>D182</f>
        <v>173</v>
      </c>
      <c r="C182" s="33"/>
      <c r="D182" s="47">
        <v>173</v>
      </c>
      <c r="E182" s="47"/>
      <c r="F182" s="81"/>
      <c r="G182" s="87"/>
      <c r="H182" s="128" t="s">
        <v>136</v>
      </c>
      <c r="I182" s="110">
        <v>58</v>
      </c>
      <c r="J182" s="108">
        <v>2776.9</v>
      </c>
      <c r="O182" s="26"/>
      <c r="Y182" s="26"/>
      <c r="Z182" s="26"/>
      <c r="AA182" s="26"/>
      <c r="AB182" s="26"/>
      <c r="AC182" s="26"/>
    </row>
    <row r="183" spans="1:29" x14ac:dyDescent="0.25">
      <c r="A183" s="26">
        <v>0</v>
      </c>
      <c r="B183" s="33"/>
      <c r="C183" s="33"/>
      <c r="D183" s="47">
        <f>F183</f>
        <v>425</v>
      </c>
      <c r="E183" s="47"/>
      <c r="F183" s="82">
        <v>425</v>
      </c>
      <c r="G183" s="130" t="s">
        <v>164</v>
      </c>
      <c r="H183" s="131"/>
      <c r="I183" s="127">
        <f t="shared" ref="I183:J183" si="62">I184</f>
        <v>44</v>
      </c>
      <c r="J183" s="122">
        <f t="shared" si="62"/>
        <v>9931.2999999999993</v>
      </c>
      <c r="O183" s="26"/>
      <c r="Y183" s="26"/>
      <c r="Z183" s="26"/>
      <c r="AA183" s="26"/>
      <c r="AB183" s="26"/>
      <c r="AC183" s="26"/>
    </row>
    <row r="184" spans="1:29" x14ac:dyDescent="0.25">
      <c r="A184" s="26">
        <v>0</v>
      </c>
      <c r="B184" s="32"/>
      <c r="C184" s="32"/>
      <c r="D184" s="46">
        <f t="shared" ref="D184" si="63">D183</f>
        <v>425</v>
      </c>
      <c r="E184" s="46"/>
      <c r="F184" s="81"/>
      <c r="G184" s="132"/>
      <c r="H184" s="86" t="s">
        <v>17</v>
      </c>
      <c r="I184" s="129">
        <f>47-3</f>
        <v>44</v>
      </c>
      <c r="J184" s="101">
        <f>9276.5+654.8</f>
        <v>9931.2999999999993</v>
      </c>
      <c r="O184" s="26"/>
      <c r="Y184" s="26"/>
      <c r="Z184" s="26"/>
      <c r="AA184" s="26"/>
      <c r="AB184" s="26"/>
      <c r="AC184" s="26"/>
    </row>
    <row r="185" spans="1:29" x14ac:dyDescent="0.25">
      <c r="A185" s="26">
        <v>0</v>
      </c>
      <c r="B185" s="32"/>
      <c r="C185" s="32"/>
      <c r="D185" s="47">
        <f>F185</f>
        <v>387</v>
      </c>
      <c r="E185" s="46"/>
      <c r="F185" s="82">
        <v>387</v>
      </c>
      <c r="G185" s="84" t="s">
        <v>64</v>
      </c>
      <c r="H185" s="93"/>
      <c r="I185" s="123">
        <f>I186</f>
        <v>764</v>
      </c>
      <c r="J185" s="122">
        <f>J186</f>
        <v>34995.1</v>
      </c>
      <c r="O185" s="26"/>
      <c r="Y185" s="26"/>
      <c r="Z185" s="26"/>
      <c r="AA185" s="26"/>
      <c r="AB185" s="26"/>
      <c r="AC185" s="26"/>
    </row>
    <row r="186" spans="1:29" ht="31.5" customHeight="1" x14ac:dyDescent="0.25">
      <c r="A186" s="26">
        <v>0</v>
      </c>
      <c r="B186" s="32"/>
      <c r="C186" s="32"/>
      <c r="D186" s="46" t="e">
        <f>#REF!</f>
        <v>#REF!</v>
      </c>
      <c r="E186" s="46"/>
      <c r="F186" s="81"/>
      <c r="G186" s="87"/>
      <c r="H186" s="86" t="s">
        <v>23</v>
      </c>
      <c r="I186" s="109">
        <v>764</v>
      </c>
      <c r="J186" s="101">
        <v>34995.1</v>
      </c>
      <c r="O186" s="26"/>
      <c r="Y186" s="26"/>
      <c r="Z186" s="26"/>
      <c r="AA186" s="26"/>
      <c r="AB186" s="26"/>
      <c r="AC186" s="26"/>
    </row>
    <row r="187" spans="1:29" ht="31.5" customHeight="1" x14ac:dyDescent="0.25">
      <c r="A187" s="26"/>
      <c r="B187" s="32"/>
      <c r="C187" s="32"/>
      <c r="D187" s="47">
        <f>F187</f>
        <v>450</v>
      </c>
      <c r="E187" s="46"/>
      <c r="F187" s="82">
        <v>450</v>
      </c>
      <c r="G187" s="84" t="s">
        <v>165</v>
      </c>
      <c r="H187" s="93"/>
      <c r="I187" s="123">
        <f>I188</f>
        <v>87</v>
      </c>
      <c r="J187" s="122">
        <f>J188</f>
        <v>4128.5</v>
      </c>
      <c r="O187" s="26"/>
      <c r="Y187" s="26"/>
      <c r="Z187" s="26"/>
      <c r="AA187" s="26"/>
      <c r="AB187" s="26"/>
      <c r="AC187" s="26"/>
    </row>
    <row r="188" spans="1:29" ht="31.5" customHeight="1" x14ac:dyDescent="0.25">
      <c r="A188" s="26"/>
      <c r="B188" s="32"/>
      <c r="C188" s="32"/>
      <c r="D188" s="46"/>
      <c r="E188" s="46"/>
      <c r="F188" s="81"/>
      <c r="G188" s="87"/>
      <c r="H188" s="128" t="s">
        <v>136</v>
      </c>
      <c r="I188" s="109">
        <v>87</v>
      </c>
      <c r="J188" s="101">
        <v>4128.5</v>
      </c>
      <c r="O188" s="26"/>
      <c r="Y188" s="26"/>
      <c r="Z188" s="26"/>
      <c r="AA188" s="26"/>
      <c r="AB188" s="26"/>
      <c r="AC188" s="26"/>
    </row>
    <row r="189" spans="1:29" ht="31.5" customHeight="1" x14ac:dyDescent="0.25">
      <c r="A189" s="26"/>
      <c r="B189" s="32"/>
      <c r="C189" s="32"/>
      <c r="D189" s="47">
        <f>F189</f>
        <v>294</v>
      </c>
      <c r="E189" s="46"/>
      <c r="F189" s="82">
        <v>294</v>
      </c>
      <c r="G189" s="84" t="s">
        <v>166</v>
      </c>
      <c r="H189" s="93"/>
      <c r="I189" s="123">
        <f t="shared" ref="I189:J189" si="64">I190</f>
        <v>17</v>
      </c>
      <c r="J189" s="122">
        <f t="shared" si="64"/>
        <v>420.7</v>
      </c>
      <c r="O189" s="26"/>
      <c r="Y189" s="26"/>
      <c r="Z189" s="26"/>
      <c r="AA189" s="26"/>
      <c r="AB189" s="26"/>
      <c r="AC189" s="26"/>
    </row>
    <row r="190" spans="1:29" ht="31.5" customHeight="1" x14ac:dyDescent="0.25">
      <c r="A190" s="26"/>
      <c r="B190" s="32"/>
      <c r="C190" s="32"/>
      <c r="D190" s="46"/>
      <c r="E190" s="46"/>
      <c r="F190" s="81"/>
      <c r="G190" s="87"/>
      <c r="H190" s="86" t="s">
        <v>7</v>
      </c>
      <c r="I190" s="109">
        <v>17</v>
      </c>
      <c r="J190" s="101">
        <v>420.7</v>
      </c>
      <c r="O190" s="26"/>
      <c r="Y190" s="26"/>
      <c r="Z190" s="26"/>
      <c r="AA190" s="26"/>
      <c r="AB190" s="26"/>
      <c r="AC190" s="26"/>
    </row>
    <row r="191" spans="1:29" ht="22.5" customHeight="1" x14ac:dyDescent="0.25">
      <c r="A191" s="26"/>
      <c r="B191" s="32"/>
      <c r="C191" s="32"/>
      <c r="D191" s="47">
        <f>F191</f>
        <v>355</v>
      </c>
      <c r="E191" s="46"/>
      <c r="F191" s="82">
        <v>355</v>
      </c>
      <c r="G191" s="84" t="s">
        <v>167</v>
      </c>
      <c r="H191" s="93"/>
      <c r="I191" s="123">
        <f>I192</f>
        <v>67</v>
      </c>
      <c r="J191" s="122">
        <f>J192</f>
        <v>2962.5</v>
      </c>
      <c r="O191" s="26"/>
      <c r="Y191" s="26"/>
      <c r="Z191" s="26"/>
      <c r="AA191" s="26"/>
      <c r="AB191" s="26"/>
      <c r="AC191" s="26"/>
    </row>
    <row r="192" spans="1:29" ht="31.5" customHeight="1" x14ac:dyDescent="0.25">
      <c r="A192" s="26"/>
      <c r="B192" s="32"/>
      <c r="C192" s="32"/>
      <c r="D192" s="46"/>
      <c r="E192" s="46"/>
      <c r="F192" s="81"/>
      <c r="G192" s="87"/>
      <c r="H192" s="128" t="s">
        <v>136</v>
      </c>
      <c r="I192" s="109">
        <v>67</v>
      </c>
      <c r="J192" s="101">
        <v>2962.5</v>
      </c>
      <c r="O192" s="26"/>
      <c r="Y192" s="26"/>
      <c r="Z192" s="26"/>
      <c r="AA192" s="26"/>
      <c r="AB192" s="26"/>
      <c r="AC192" s="26"/>
    </row>
    <row r="193" spans="1:29" ht="21" customHeight="1" x14ac:dyDescent="0.25">
      <c r="A193" s="26"/>
      <c r="B193" s="32"/>
      <c r="C193" s="32"/>
      <c r="D193" s="47">
        <f>F193</f>
        <v>205</v>
      </c>
      <c r="E193" s="46"/>
      <c r="F193" s="82">
        <v>205</v>
      </c>
      <c r="G193" s="90" t="s">
        <v>168</v>
      </c>
      <c r="H193" s="93"/>
      <c r="I193" s="123">
        <f>I194</f>
        <v>1069</v>
      </c>
      <c r="J193" s="122">
        <f>J194</f>
        <v>23371.8</v>
      </c>
      <c r="O193" s="26"/>
      <c r="Y193" s="26"/>
      <c r="Z193" s="26"/>
      <c r="AA193" s="26"/>
      <c r="AB193" s="26"/>
      <c r="AC193" s="26"/>
    </row>
    <row r="194" spans="1:29" ht="21" customHeight="1" x14ac:dyDescent="0.25">
      <c r="A194" s="26">
        <v>0</v>
      </c>
      <c r="B194" s="33">
        <v>1000</v>
      </c>
      <c r="C194" s="33"/>
      <c r="D194" s="47"/>
      <c r="E194" s="47"/>
      <c r="F194" s="82"/>
      <c r="G194" s="87"/>
      <c r="H194" s="86" t="s">
        <v>143</v>
      </c>
      <c r="I194" s="110">
        <v>1069</v>
      </c>
      <c r="J194" s="108">
        <v>23371.8</v>
      </c>
      <c r="O194" s="26"/>
      <c r="Y194" s="26"/>
      <c r="Z194" s="26"/>
      <c r="AA194" s="26"/>
      <c r="AB194" s="26"/>
      <c r="AC194" s="26"/>
    </row>
    <row r="195" spans="1:29" ht="18.75" customHeight="1" x14ac:dyDescent="0.25">
      <c r="A195" s="26">
        <v>0</v>
      </c>
      <c r="B195" s="34"/>
      <c r="C195" s="34"/>
      <c r="D195" s="47">
        <f>F195</f>
        <v>260</v>
      </c>
      <c r="E195" s="97"/>
      <c r="F195" s="82">
        <v>260</v>
      </c>
      <c r="G195" s="84" t="s">
        <v>169</v>
      </c>
      <c r="H195" s="93"/>
      <c r="I195" s="123">
        <f t="shared" ref="I195" si="65">I196</f>
        <v>50</v>
      </c>
      <c r="J195" s="122">
        <f>J196</f>
        <v>1236.5</v>
      </c>
      <c r="O195" s="26"/>
      <c r="Y195" s="26"/>
      <c r="Z195" s="26"/>
      <c r="AA195" s="26"/>
      <c r="AB195" s="26"/>
      <c r="AC195" s="26"/>
    </row>
    <row r="196" spans="1:29" s="27" customFormat="1" x14ac:dyDescent="0.25">
      <c r="A196" s="26">
        <v>0</v>
      </c>
      <c r="B196" s="38"/>
      <c r="C196" s="38"/>
      <c r="D196" s="98"/>
      <c r="E196" s="98"/>
      <c r="F196" s="82"/>
      <c r="G196" s="87"/>
      <c r="H196" s="86" t="s">
        <v>4</v>
      </c>
      <c r="I196" s="41">
        <v>50</v>
      </c>
      <c r="J196" s="108">
        <v>1236.5</v>
      </c>
    </row>
    <row r="197" spans="1:29" s="40" customFormat="1" ht="15.75" customHeight="1" x14ac:dyDescent="0.25">
      <c r="A197" s="26">
        <v>0</v>
      </c>
      <c r="B197" s="22"/>
      <c r="C197" s="22"/>
      <c r="D197" s="47">
        <f>F197</f>
        <v>414</v>
      </c>
      <c r="E197" s="99"/>
      <c r="F197" s="82">
        <v>414</v>
      </c>
      <c r="G197" s="84" t="s">
        <v>172</v>
      </c>
      <c r="H197" s="93"/>
      <c r="I197" s="123">
        <f>I198</f>
        <v>150</v>
      </c>
      <c r="J197" s="122">
        <f>J198</f>
        <v>2725.1</v>
      </c>
    </row>
    <row r="198" spans="1:29" s="40" customFormat="1" ht="71.25" customHeight="1" x14ac:dyDescent="0.25">
      <c r="A198" s="26">
        <v>0</v>
      </c>
      <c r="B198" s="22"/>
      <c r="C198" s="22"/>
      <c r="D198" s="72"/>
      <c r="E198" s="99"/>
      <c r="F198" s="82"/>
      <c r="G198" s="87"/>
      <c r="H198" s="86" t="s">
        <v>19</v>
      </c>
      <c r="I198" s="111">
        <v>150</v>
      </c>
      <c r="J198" s="111">
        <v>2725.1</v>
      </c>
    </row>
    <row r="199" spans="1:29" s="40" customFormat="1" ht="31.5" customHeight="1" x14ac:dyDescent="0.25">
      <c r="A199" s="26">
        <v>0</v>
      </c>
      <c r="B199" s="22"/>
      <c r="C199" s="22"/>
      <c r="D199" s="47">
        <f>F199</f>
        <v>429</v>
      </c>
      <c r="E199" s="99"/>
      <c r="F199" s="82">
        <v>429</v>
      </c>
      <c r="G199" s="102" t="s">
        <v>173</v>
      </c>
      <c r="H199" s="93"/>
      <c r="I199" s="123">
        <f t="shared" ref="I199:J199" si="66">I200</f>
        <v>5</v>
      </c>
      <c r="J199" s="122">
        <f t="shared" si="66"/>
        <v>66.5</v>
      </c>
    </row>
    <row r="200" spans="1:29" s="40" customFormat="1" ht="15.75" customHeight="1" x14ac:dyDescent="0.25">
      <c r="A200" s="26">
        <v>0</v>
      </c>
      <c r="B200" s="22"/>
      <c r="C200" s="22"/>
      <c r="D200" s="72"/>
      <c r="E200" s="99"/>
      <c r="F200" s="82"/>
      <c r="G200" s="103"/>
      <c r="H200" s="86" t="s">
        <v>332</v>
      </c>
      <c r="I200" s="111">
        <v>5</v>
      </c>
      <c r="J200" s="111">
        <v>66.5</v>
      </c>
    </row>
    <row r="201" spans="1:29" x14ac:dyDescent="0.25">
      <c r="F201" s="106"/>
      <c r="G201" s="104"/>
      <c r="H201" s="73" t="s">
        <v>40</v>
      </c>
      <c r="I201" s="123">
        <f>I10+I12+I15+I21+I23+I26+I28+I30+I39+I46+I52+I55+I57+I60+I63+I66+I68+I71+I74+I79+I91+I96+I99+I103+I109+I119+I121+I125+I129+I132+I134+I143++I146+I148+I153+I156+I160+I163+I167+I169+I171+I173+I179+I181+I183+I185+I187+I189+I191+I193+I195+I197+I199</f>
        <v>66976</v>
      </c>
      <c r="J201" s="122">
        <f>J10+J12+J15+J21+J23+J26+J28+J30+J39+J46+J52+J55+J57+J60+J63+J66+J68+J71+J74+J79+J91+J96+J99+J103+J109+J119+J121+J125+J129+J132+J134+J143++J146+J148+J153+J156+J160+J163+J167+J169+J171+J173+J179+J181+J183+J185+J187+J189+J191+J193+J195+J197+J199</f>
        <v>2915388.7999999993</v>
      </c>
      <c r="O201" s="26"/>
      <c r="Y201" s="26"/>
      <c r="Z201" s="26"/>
      <c r="AA201" s="26"/>
      <c r="AB201" s="26"/>
      <c r="AC201" s="26"/>
    </row>
    <row r="202" spans="1:29" ht="32.25" customHeight="1" x14ac:dyDescent="0.25">
      <c r="F202" s="106"/>
      <c r="G202" s="104"/>
      <c r="H202" s="74" t="s">
        <v>41</v>
      </c>
      <c r="I202" s="118">
        <f>I203-I201</f>
        <v>3707</v>
      </c>
      <c r="J202" s="36"/>
      <c r="O202" s="26"/>
      <c r="Y202" s="26"/>
      <c r="Z202" s="26"/>
      <c r="AA202" s="26"/>
      <c r="AB202" s="26"/>
      <c r="AC202" s="26"/>
    </row>
    <row r="203" spans="1:29" ht="21.75" customHeight="1" x14ac:dyDescent="0.25">
      <c r="F203" s="107"/>
      <c r="G203" s="105"/>
      <c r="H203" s="74" t="s">
        <v>42</v>
      </c>
      <c r="I203" s="118">
        <f>67954+2729</f>
        <v>70683</v>
      </c>
      <c r="J203" s="36"/>
      <c r="O203" s="26"/>
      <c r="Y203" s="26"/>
      <c r="Z203" s="26"/>
      <c r="AA203" s="26"/>
      <c r="AB203" s="26"/>
      <c r="AC203" s="26"/>
    </row>
    <row r="206" spans="1:29" ht="25.5" customHeight="1" x14ac:dyDescent="0.25">
      <c r="F206" s="135" t="s">
        <v>326</v>
      </c>
      <c r="G206" s="135"/>
      <c r="H206" s="135"/>
      <c r="I206" s="135"/>
      <c r="J206" s="135"/>
      <c r="K206" s="135"/>
      <c r="L206" s="135"/>
      <c r="M206" s="135"/>
      <c r="N206" s="135"/>
      <c r="Y206" s="26"/>
      <c r="Z206" s="26"/>
      <c r="AA206" s="26"/>
      <c r="AB206" s="26"/>
      <c r="AC206" s="26"/>
    </row>
    <row r="207" spans="1:29" x14ac:dyDescent="0.25">
      <c r="F207" s="37"/>
      <c r="G207" s="37"/>
      <c r="H207" s="112"/>
      <c r="K207" s="113"/>
      <c r="L207" s="27"/>
      <c r="M207" s="27"/>
      <c r="N207" s="27"/>
      <c r="Y207" s="26"/>
      <c r="Z207" s="26"/>
      <c r="AA207" s="26"/>
      <c r="AB207" s="26"/>
      <c r="AC207" s="26"/>
    </row>
    <row r="208" spans="1:29" ht="15.75" customHeight="1" x14ac:dyDescent="0.25">
      <c r="F208" s="145" t="s">
        <v>43</v>
      </c>
      <c r="G208" s="148" t="s">
        <v>109</v>
      </c>
      <c r="H208" s="149"/>
      <c r="I208" s="154" t="s">
        <v>3</v>
      </c>
      <c r="J208" s="154"/>
      <c r="K208" s="154"/>
      <c r="L208" s="154"/>
      <c r="M208" s="154"/>
      <c r="N208" s="154"/>
      <c r="Y208" s="26"/>
      <c r="Z208" s="26"/>
      <c r="AA208" s="26"/>
      <c r="AB208" s="26"/>
      <c r="AC208" s="26"/>
    </row>
    <row r="209" spans="6:29" x14ac:dyDescent="0.25">
      <c r="F209" s="146"/>
      <c r="G209" s="150"/>
      <c r="H209" s="151"/>
      <c r="I209" s="117">
        <v>188</v>
      </c>
      <c r="J209" s="117">
        <v>425</v>
      </c>
      <c r="K209" s="117">
        <v>465</v>
      </c>
      <c r="L209" s="117">
        <v>115</v>
      </c>
      <c r="M209" s="117">
        <v>59</v>
      </c>
      <c r="N209" s="117">
        <v>87</v>
      </c>
      <c r="Y209" s="26"/>
      <c r="Z209" s="26"/>
      <c r="AA209" s="26"/>
      <c r="AB209" s="26"/>
      <c r="AC209" s="26"/>
    </row>
    <row r="210" spans="6:29" ht="228" customHeight="1" x14ac:dyDescent="0.25">
      <c r="F210" s="147"/>
      <c r="G210" s="152"/>
      <c r="H210" s="153"/>
      <c r="I210" s="78" t="s">
        <v>25</v>
      </c>
      <c r="J210" s="78" t="s">
        <v>53</v>
      </c>
      <c r="K210" s="78" t="s">
        <v>334</v>
      </c>
      <c r="L210" s="78" t="s">
        <v>21</v>
      </c>
      <c r="M210" s="78" t="s">
        <v>129</v>
      </c>
      <c r="N210" s="78" t="s">
        <v>154</v>
      </c>
      <c r="O210" s="26"/>
      <c r="Y210" s="26"/>
      <c r="Z210" s="26"/>
      <c r="AA210" s="26"/>
      <c r="AB210" s="26"/>
      <c r="AC210" s="26"/>
    </row>
    <row r="211" spans="6:29" x14ac:dyDescent="0.25">
      <c r="F211" s="114"/>
      <c r="G211" s="141" t="s">
        <v>110</v>
      </c>
      <c r="H211" s="142"/>
      <c r="I211" s="125">
        <f>I100+I101</f>
        <v>12228</v>
      </c>
      <c r="J211" s="125">
        <f>I184</f>
        <v>44</v>
      </c>
      <c r="K211" s="125">
        <f>I170</f>
        <v>380</v>
      </c>
      <c r="L211" s="126">
        <f>I84</f>
        <v>64</v>
      </c>
      <c r="M211" s="126">
        <f>I112</f>
        <v>39</v>
      </c>
      <c r="N211" s="126">
        <f>I106</f>
        <v>30</v>
      </c>
      <c r="O211" s="26"/>
      <c r="Y211" s="26"/>
      <c r="Z211" s="26"/>
      <c r="AA211" s="26"/>
      <c r="AB211" s="26"/>
      <c r="AC211" s="26"/>
    </row>
    <row r="212" spans="6:29" ht="15.75" customHeight="1" x14ac:dyDescent="0.25">
      <c r="F212" s="114"/>
      <c r="G212" s="143" t="s">
        <v>111</v>
      </c>
      <c r="H212" s="144"/>
      <c r="I212" s="115">
        <f>SUM(I213:I234)</f>
        <v>10733</v>
      </c>
      <c r="J212" s="115">
        <f t="shared" ref="J212:K212" si="67">SUM(J213:J234)</f>
        <v>44</v>
      </c>
      <c r="K212" s="115">
        <f t="shared" si="67"/>
        <v>350</v>
      </c>
      <c r="L212" s="115">
        <f t="shared" ref="L212:N212" si="68">SUM(L213:L234)</f>
        <v>64</v>
      </c>
      <c r="M212" s="115">
        <f t="shared" si="68"/>
        <v>39</v>
      </c>
      <c r="N212" s="115">
        <f t="shared" si="68"/>
        <v>30</v>
      </c>
      <c r="O212" s="26"/>
      <c r="Y212" s="26"/>
      <c r="Z212" s="26"/>
      <c r="AA212" s="26"/>
      <c r="AB212" s="26"/>
      <c r="AC212" s="26"/>
    </row>
    <row r="213" spans="6:29" ht="24" customHeight="1" x14ac:dyDescent="0.25">
      <c r="F213" s="116" t="s">
        <v>338</v>
      </c>
      <c r="G213" s="140" t="s">
        <v>112</v>
      </c>
      <c r="H213" s="140"/>
      <c r="I213" s="117">
        <v>714</v>
      </c>
      <c r="J213" s="117">
        <v>4</v>
      </c>
      <c r="K213" s="117">
        <v>12</v>
      </c>
      <c r="L213" s="117">
        <v>64</v>
      </c>
      <c r="M213" s="117">
        <v>25</v>
      </c>
      <c r="N213" s="117"/>
      <c r="Y213" s="26"/>
      <c r="Z213" s="26"/>
      <c r="AA213" s="26"/>
      <c r="AB213" s="26"/>
      <c r="AC213" s="26"/>
    </row>
    <row r="214" spans="6:29" ht="24" customHeight="1" x14ac:dyDescent="0.25">
      <c r="F214" s="116" t="s">
        <v>339</v>
      </c>
      <c r="G214" s="140" t="s">
        <v>113</v>
      </c>
      <c r="H214" s="140"/>
      <c r="I214" s="117">
        <v>708</v>
      </c>
      <c r="J214" s="117"/>
      <c r="K214" s="117">
        <v>82</v>
      </c>
      <c r="L214" s="117"/>
      <c r="M214" s="117">
        <v>14</v>
      </c>
      <c r="N214" s="117"/>
      <c r="Y214" s="26"/>
      <c r="Z214" s="26"/>
      <c r="AA214" s="26"/>
      <c r="AB214" s="26"/>
      <c r="AC214" s="26"/>
    </row>
    <row r="215" spans="6:29" ht="24" customHeight="1" x14ac:dyDescent="0.25">
      <c r="F215" s="116" t="s">
        <v>340</v>
      </c>
      <c r="G215" s="140" t="s">
        <v>114</v>
      </c>
      <c r="H215" s="140"/>
      <c r="I215" s="117">
        <v>772</v>
      </c>
      <c r="J215" s="117">
        <v>2</v>
      </c>
      <c r="K215" s="117">
        <v>35</v>
      </c>
      <c r="L215" s="117"/>
      <c r="M215" s="117"/>
      <c r="N215" s="117"/>
      <c r="Y215" s="26"/>
      <c r="Z215" s="26"/>
      <c r="AA215" s="26"/>
      <c r="AB215" s="26"/>
      <c r="AC215" s="26"/>
    </row>
    <row r="216" spans="6:29" ht="24" customHeight="1" x14ac:dyDescent="0.25">
      <c r="F216" s="116" t="s">
        <v>341</v>
      </c>
      <c r="G216" s="140" t="s">
        <v>117</v>
      </c>
      <c r="H216" s="140"/>
      <c r="I216" s="117">
        <v>1333</v>
      </c>
      <c r="J216" s="117"/>
      <c r="K216" s="117">
        <v>55</v>
      </c>
      <c r="L216" s="117"/>
      <c r="M216" s="117"/>
      <c r="N216" s="117"/>
      <c r="Y216" s="26"/>
      <c r="Z216" s="26"/>
      <c r="AA216" s="26"/>
      <c r="AB216" s="26"/>
      <c r="AC216" s="26"/>
    </row>
    <row r="217" spans="6:29" ht="24" customHeight="1" x14ac:dyDescent="0.25">
      <c r="F217" s="116" t="s">
        <v>342</v>
      </c>
      <c r="G217" s="140" t="s">
        <v>118</v>
      </c>
      <c r="H217" s="140"/>
      <c r="I217" s="117">
        <v>772</v>
      </c>
      <c r="J217" s="117">
        <f>6-1</f>
        <v>5</v>
      </c>
      <c r="K217" s="117">
        <v>10</v>
      </c>
      <c r="L217" s="117"/>
      <c r="M217" s="117"/>
      <c r="N217" s="117"/>
      <c r="Y217" s="26"/>
      <c r="Z217" s="26"/>
      <c r="AA217" s="26"/>
      <c r="AB217" s="26"/>
      <c r="AC217" s="26"/>
    </row>
    <row r="218" spans="6:29" ht="24" customHeight="1" x14ac:dyDescent="0.25">
      <c r="F218" s="116" t="s">
        <v>343</v>
      </c>
      <c r="G218" s="140" t="s">
        <v>119</v>
      </c>
      <c r="H218" s="140"/>
      <c r="I218" s="117">
        <v>940</v>
      </c>
      <c r="J218" s="117">
        <v>3</v>
      </c>
      <c r="K218" s="117">
        <v>40</v>
      </c>
      <c r="L218" s="117"/>
      <c r="M218" s="117"/>
      <c r="N218" s="117">
        <v>30</v>
      </c>
      <c r="Y218" s="26"/>
      <c r="Z218" s="26"/>
      <c r="AA218" s="26"/>
      <c r="AB218" s="26"/>
      <c r="AC218" s="26"/>
    </row>
    <row r="219" spans="6:29" ht="24" customHeight="1" x14ac:dyDescent="0.25">
      <c r="F219" s="116" t="s">
        <v>344</v>
      </c>
      <c r="G219" s="140" t="s">
        <v>120</v>
      </c>
      <c r="H219" s="140"/>
      <c r="I219" s="117">
        <v>322</v>
      </c>
      <c r="J219" s="117"/>
      <c r="K219" s="117">
        <v>13</v>
      </c>
      <c r="L219" s="117"/>
      <c r="M219" s="117"/>
      <c r="N219" s="117"/>
      <c r="Y219" s="26"/>
      <c r="Z219" s="26"/>
      <c r="AA219" s="26"/>
      <c r="AB219" s="26"/>
      <c r="AC219" s="26"/>
    </row>
    <row r="220" spans="6:29" ht="24" customHeight="1" x14ac:dyDescent="0.25">
      <c r="F220" s="116" t="s">
        <v>345</v>
      </c>
      <c r="G220" s="140" t="s">
        <v>115</v>
      </c>
      <c r="H220" s="140"/>
      <c r="I220" s="117">
        <v>266</v>
      </c>
      <c r="J220" s="117">
        <v>2</v>
      </c>
      <c r="K220" s="117">
        <v>29</v>
      </c>
      <c r="L220" s="117"/>
      <c r="M220" s="117"/>
      <c r="N220" s="117"/>
      <c r="Y220" s="26"/>
      <c r="Z220" s="26"/>
      <c r="AA220" s="26"/>
      <c r="AB220" s="26"/>
      <c r="AC220" s="26"/>
    </row>
    <row r="221" spans="6:29" ht="24" customHeight="1" x14ac:dyDescent="0.25">
      <c r="F221" s="116" t="s">
        <v>346</v>
      </c>
      <c r="G221" s="140" t="s">
        <v>121</v>
      </c>
      <c r="H221" s="140"/>
      <c r="I221" s="117">
        <v>469</v>
      </c>
      <c r="J221" s="117">
        <v>2</v>
      </c>
      <c r="K221" s="117">
        <v>15</v>
      </c>
      <c r="L221" s="117"/>
      <c r="M221" s="117"/>
      <c r="N221" s="117"/>
      <c r="Y221" s="26"/>
      <c r="Z221" s="26"/>
      <c r="AA221" s="26"/>
      <c r="AB221" s="26"/>
      <c r="AC221" s="26"/>
    </row>
    <row r="222" spans="6:29" ht="24" customHeight="1" x14ac:dyDescent="0.25">
      <c r="F222" s="116" t="s">
        <v>347</v>
      </c>
      <c r="G222" s="140" t="s">
        <v>116</v>
      </c>
      <c r="H222" s="140"/>
      <c r="I222" s="117">
        <v>641</v>
      </c>
      <c r="J222" s="117">
        <v>3</v>
      </c>
      <c r="K222" s="117">
        <v>13</v>
      </c>
      <c r="L222" s="117"/>
      <c r="M222" s="117"/>
      <c r="N222" s="117"/>
      <c r="Y222" s="26"/>
      <c r="Z222" s="26"/>
      <c r="AA222" s="26"/>
      <c r="AB222" s="26"/>
      <c r="AC222" s="26"/>
    </row>
    <row r="223" spans="6:29" ht="24" customHeight="1" x14ac:dyDescent="0.25">
      <c r="F223" s="116" t="s">
        <v>348</v>
      </c>
      <c r="G223" s="140" t="s">
        <v>123</v>
      </c>
      <c r="H223" s="140"/>
      <c r="I223" s="117">
        <v>432</v>
      </c>
      <c r="J223" s="117"/>
      <c r="K223" s="117">
        <v>6</v>
      </c>
      <c r="L223" s="117"/>
      <c r="M223" s="117"/>
      <c r="N223" s="117"/>
      <c r="Y223" s="26"/>
      <c r="Z223" s="26"/>
      <c r="AA223" s="26"/>
      <c r="AB223" s="26"/>
      <c r="AC223" s="26"/>
    </row>
    <row r="224" spans="6:29" ht="24" customHeight="1" x14ac:dyDescent="0.25">
      <c r="F224" s="116" t="s">
        <v>349</v>
      </c>
      <c r="G224" s="140" t="s">
        <v>127</v>
      </c>
      <c r="H224" s="140"/>
      <c r="I224" s="117">
        <v>654</v>
      </c>
      <c r="J224" s="117">
        <v>2</v>
      </c>
      <c r="K224" s="117">
        <v>1</v>
      </c>
      <c r="L224" s="117"/>
      <c r="M224" s="117"/>
      <c r="N224" s="117"/>
      <c r="Y224" s="26"/>
      <c r="Z224" s="26"/>
      <c r="AA224" s="26"/>
      <c r="AB224" s="26"/>
      <c r="AC224" s="26"/>
    </row>
    <row r="225" spans="6:29" ht="24" customHeight="1" x14ac:dyDescent="0.25">
      <c r="F225" s="116" t="s">
        <v>350</v>
      </c>
      <c r="G225" s="140" t="s">
        <v>122</v>
      </c>
      <c r="H225" s="140"/>
      <c r="I225" s="117">
        <v>619</v>
      </c>
      <c r="J225" s="117">
        <f>10-1</f>
        <v>9</v>
      </c>
      <c r="K225" s="117">
        <v>9</v>
      </c>
      <c r="L225" s="117"/>
      <c r="M225" s="117"/>
      <c r="N225" s="117"/>
      <c r="Y225" s="26"/>
      <c r="Z225" s="26"/>
      <c r="AA225" s="26"/>
      <c r="AB225" s="26"/>
      <c r="AC225" s="26"/>
    </row>
    <row r="226" spans="6:29" ht="24" customHeight="1" x14ac:dyDescent="0.25">
      <c r="F226" s="116" t="s">
        <v>351</v>
      </c>
      <c r="G226" s="140" t="s">
        <v>124</v>
      </c>
      <c r="H226" s="140"/>
      <c r="I226" s="117">
        <v>364</v>
      </c>
      <c r="J226" s="117">
        <f>4-1</f>
        <v>3</v>
      </c>
      <c r="K226" s="117">
        <v>16</v>
      </c>
      <c r="L226" s="117"/>
      <c r="M226" s="117"/>
      <c r="N226" s="117"/>
      <c r="Y226" s="26"/>
      <c r="Z226" s="26"/>
      <c r="AA226" s="26"/>
      <c r="AB226" s="26"/>
      <c r="AC226" s="26"/>
    </row>
    <row r="227" spans="6:29" ht="24" customHeight="1" x14ac:dyDescent="0.25">
      <c r="F227" s="116" t="s">
        <v>352</v>
      </c>
      <c r="G227" s="140" t="s">
        <v>125</v>
      </c>
      <c r="H227" s="140"/>
      <c r="I227" s="117">
        <v>400</v>
      </c>
      <c r="J227" s="117">
        <v>1</v>
      </c>
      <c r="K227" s="117">
        <v>14</v>
      </c>
      <c r="L227" s="117"/>
      <c r="M227" s="117"/>
      <c r="N227" s="117"/>
      <c r="Y227" s="26"/>
      <c r="Z227" s="26"/>
      <c r="AA227" s="26"/>
      <c r="AB227" s="26"/>
      <c r="AC227" s="26"/>
    </row>
    <row r="228" spans="6:29" ht="24" customHeight="1" x14ac:dyDescent="0.25">
      <c r="F228" s="116" t="s">
        <v>353</v>
      </c>
      <c r="G228" s="140" t="s">
        <v>126</v>
      </c>
      <c r="H228" s="140"/>
      <c r="I228" s="117">
        <v>613</v>
      </c>
      <c r="J228" s="117">
        <v>3</v>
      </c>
      <c r="K228" s="117"/>
      <c r="L228" s="117"/>
      <c r="M228" s="117"/>
      <c r="N228" s="117"/>
      <c r="Y228" s="26"/>
      <c r="Z228" s="26"/>
      <c r="AA228" s="26"/>
      <c r="AB228" s="26"/>
      <c r="AC228" s="26"/>
    </row>
    <row r="229" spans="6:29" ht="24" customHeight="1" x14ac:dyDescent="0.25">
      <c r="F229" s="116" t="s">
        <v>354</v>
      </c>
      <c r="G229" s="140" t="s">
        <v>128</v>
      </c>
      <c r="H229" s="140"/>
      <c r="I229" s="117">
        <v>380</v>
      </c>
      <c r="J229" s="117">
        <v>5</v>
      </c>
      <c r="K229" s="117"/>
      <c r="L229" s="117"/>
      <c r="M229" s="117"/>
      <c r="N229" s="117"/>
      <c r="Y229" s="26"/>
      <c r="Z229" s="26"/>
      <c r="AA229" s="26"/>
      <c r="AB229" s="26"/>
      <c r="AC229" s="26"/>
    </row>
    <row r="230" spans="6:29" ht="24" customHeight="1" x14ac:dyDescent="0.25">
      <c r="F230" s="116" t="s">
        <v>355</v>
      </c>
      <c r="G230" s="140" t="s">
        <v>174</v>
      </c>
      <c r="H230" s="140"/>
      <c r="I230" s="117">
        <v>249</v>
      </c>
      <c r="J230" s="117"/>
      <c r="K230" s="117"/>
      <c r="L230" s="117"/>
      <c r="M230" s="117"/>
      <c r="N230" s="117"/>
      <c r="Y230" s="26"/>
      <c r="Z230" s="26"/>
      <c r="AA230" s="26"/>
      <c r="AB230" s="26"/>
      <c r="AC230" s="26"/>
    </row>
    <row r="231" spans="6:29" ht="24" customHeight="1" x14ac:dyDescent="0.25">
      <c r="F231" s="116" t="s">
        <v>356</v>
      </c>
      <c r="G231" s="140" t="s">
        <v>175</v>
      </c>
      <c r="H231" s="140"/>
      <c r="I231" s="117">
        <v>25</v>
      </c>
      <c r="J231" s="117"/>
      <c r="K231" s="117"/>
      <c r="L231" s="117"/>
      <c r="M231" s="117"/>
      <c r="N231" s="117"/>
      <c r="Y231" s="26"/>
      <c r="Z231" s="26"/>
      <c r="AA231" s="26"/>
      <c r="AB231" s="26"/>
      <c r="AC231" s="26"/>
    </row>
    <row r="232" spans="6:29" ht="24" customHeight="1" x14ac:dyDescent="0.25">
      <c r="F232" s="116" t="s">
        <v>357</v>
      </c>
      <c r="G232" s="140" t="s">
        <v>335</v>
      </c>
      <c r="H232" s="140"/>
      <c r="I232" s="117">
        <v>10</v>
      </c>
      <c r="J232" s="117"/>
      <c r="K232" s="117"/>
      <c r="L232" s="117"/>
      <c r="M232" s="117"/>
      <c r="N232" s="117"/>
      <c r="Y232" s="26"/>
      <c r="Z232" s="26"/>
      <c r="AA232" s="26"/>
      <c r="AB232" s="26"/>
      <c r="AC232" s="26"/>
    </row>
    <row r="233" spans="6:29" ht="24" customHeight="1" x14ac:dyDescent="0.25">
      <c r="F233" s="116" t="s">
        <v>358</v>
      </c>
      <c r="G233" s="140" t="s">
        <v>336</v>
      </c>
      <c r="H233" s="140"/>
      <c r="I233" s="117">
        <v>30</v>
      </c>
      <c r="J233" s="117"/>
      <c r="K233" s="117"/>
      <c r="L233" s="117"/>
      <c r="M233" s="117"/>
      <c r="N233" s="117"/>
      <c r="Y233" s="26"/>
      <c r="Z233" s="26"/>
      <c r="AA233" s="26"/>
      <c r="AB233" s="26"/>
      <c r="AC233" s="26"/>
    </row>
    <row r="234" spans="6:29" ht="24" customHeight="1" x14ac:dyDescent="0.25">
      <c r="F234" s="116" t="s">
        <v>359</v>
      </c>
      <c r="G234" s="140" t="s">
        <v>337</v>
      </c>
      <c r="H234" s="140"/>
      <c r="I234" s="117">
        <v>20</v>
      </c>
      <c r="J234" s="117"/>
      <c r="K234" s="117"/>
      <c r="L234" s="117"/>
      <c r="M234" s="117"/>
      <c r="N234" s="117"/>
      <c r="Y234" s="26"/>
      <c r="Z234" s="26"/>
      <c r="AA234" s="26"/>
      <c r="AB234" s="26"/>
      <c r="AC234" s="26"/>
    </row>
    <row r="235" spans="6:29" x14ac:dyDescent="0.25">
      <c r="Y235" s="26"/>
      <c r="Z235" s="26"/>
      <c r="AA235" s="26"/>
      <c r="AB235" s="26"/>
      <c r="AC235" s="26"/>
    </row>
    <row r="236" spans="6:29" x14ac:dyDescent="0.25">
      <c r="Y236" s="26"/>
      <c r="Z236" s="26"/>
      <c r="AA236" s="26"/>
      <c r="AB236" s="26"/>
      <c r="AC236" s="26"/>
    </row>
    <row r="237" spans="6:29" x14ac:dyDescent="0.25">
      <c r="Y237" s="26"/>
      <c r="Z237" s="26"/>
      <c r="AA237" s="26"/>
      <c r="AB237" s="26"/>
      <c r="AC237" s="26"/>
    </row>
  </sheetData>
  <mergeCells count="29">
    <mergeCell ref="G211:H211"/>
    <mergeCell ref="G212:H212"/>
    <mergeCell ref="F7:J7"/>
    <mergeCell ref="F206:N206"/>
    <mergeCell ref="F208:F210"/>
    <mergeCell ref="G208:H210"/>
    <mergeCell ref="I208:N208"/>
    <mergeCell ref="G223:H223"/>
    <mergeCell ref="G224:H224"/>
    <mergeCell ref="G225:H225"/>
    <mergeCell ref="G216:H216"/>
    <mergeCell ref="G217:H217"/>
    <mergeCell ref="G218:H218"/>
    <mergeCell ref="G219:H219"/>
    <mergeCell ref="G220:H220"/>
    <mergeCell ref="G233:H233"/>
    <mergeCell ref="G234:H234"/>
    <mergeCell ref="G228:H228"/>
    <mergeCell ref="G229:H229"/>
    <mergeCell ref="G230:H230"/>
    <mergeCell ref="G231:H231"/>
    <mergeCell ref="G232:H232"/>
    <mergeCell ref="G213:H213"/>
    <mergeCell ref="G214:H214"/>
    <mergeCell ref="G215:H215"/>
    <mergeCell ref="G226:H226"/>
    <mergeCell ref="G227:H227"/>
    <mergeCell ref="G221:H221"/>
    <mergeCell ref="G222:H2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7"/>
  <sheetViews>
    <sheetView zoomScale="70" zoomScaleNormal="70" workbookViewId="0">
      <selection activeCell="O20" sqref="O20"/>
    </sheetView>
  </sheetViews>
  <sheetFormatPr defaultColWidth="9.140625" defaultRowHeight="15" x14ac:dyDescent="0.25"/>
  <cols>
    <col min="1" max="1" width="7.85546875" style="120" customWidth="1"/>
    <col min="2" max="2" width="51.28515625" style="62" customWidth="1"/>
    <col min="3" max="3" width="29.140625" style="53" customWidth="1"/>
    <col min="4" max="4" width="22.85546875" style="53" customWidth="1"/>
    <col min="5" max="5" width="19.85546875" style="53" customWidth="1"/>
    <col min="6" max="6" width="16.7109375" style="53" customWidth="1"/>
    <col min="7" max="7" width="22.42578125" style="53" customWidth="1"/>
    <col min="8" max="9" width="12.42578125" style="53" customWidth="1"/>
    <col min="10" max="16384" width="9.140625" style="53"/>
  </cols>
  <sheetData>
    <row r="1" spans="1:9" ht="15.75" x14ac:dyDescent="0.25">
      <c r="A1" s="119"/>
      <c r="B1" s="51"/>
      <c r="C1" s="52"/>
      <c r="D1" s="52"/>
      <c r="E1" s="67" t="s">
        <v>130</v>
      </c>
      <c r="G1" s="50"/>
      <c r="H1" s="50"/>
      <c r="I1" s="50"/>
    </row>
    <row r="2" spans="1:9" ht="15.75" x14ac:dyDescent="0.25">
      <c r="A2" s="119"/>
      <c r="B2" s="51"/>
      <c r="C2" s="52"/>
      <c r="D2" s="52"/>
      <c r="E2" s="54" t="s">
        <v>378</v>
      </c>
      <c r="G2" s="50"/>
      <c r="H2" s="50"/>
      <c r="I2" s="50"/>
    </row>
    <row r="3" spans="1:9" ht="15.75" x14ac:dyDescent="0.25">
      <c r="A3" s="119"/>
      <c r="B3" s="51"/>
      <c r="C3" s="55"/>
      <c r="D3" s="52"/>
      <c r="E3" s="54" t="s">
        <v>0</v>
      </c>
      <c r="G3" s="50"/>
      <c r="H3" s="50"/>
      <c r="I3" s="50"/>
    </row>
    <row r="4" spans="1:9" ht="18.75" x14ac:dyDescent="0.25">
      <c r="A4" s="119"/>
      <c r="B4" s="51"/>
      <c r="C4" s="55"/>
      <c r="D4" s="56"/>
      <c r="E4" s="54" t="s">
        <v>1</v>
      </c>
      <c r="G4" s="50"/>
      <c r="H4" s="50"/>
      <c r="I4" s="50"/>
    </row>
    <row r="5" spans="1:9" ht="15.75" x14ac:dyDescent="0.25">
      <c r="A5" s="119"/>
      <c r="B5" s="51"/>
      <c r="C5" s="55"/>
      <c r="D5" s="57"/>
      <c r="E5" s="58" t="s">
        <v>377</v>
      </c>
      <c r="G5" s="50"/>
      <c r="H5" s="50"/>
      <c r="I5" s="50"/>
    </row>
    <row r="6" spans="1:9" ht="15.75" x14ac:dyDescent="0.25">
      <c r="A6" s="119"/>
      <c r="B6" s="51"/>
      <c r="C6" s="52"/>
      <c r="D6" s="52"/>
      <c r="E6" s="59"/>
      <c r="F6" s="50"/>
      <c r="G6" s="50"/>
      <c r="H6" s="50"/>
      <c r="I6" s="50"/>
    </row>
    <row r="7" spans="1:9" ht="47.45" customHeight="1" x14ac:dyDescent="0.25">
      <c r="A7" s="155" t="s">
        <v>362</v>
      </c>
      <c r="B7" s="155"/>
      <c r="C7" s="155"/>
      <c r="D7" s="155"/>
      <c r="E7" s="155"/>
      <c r="F7" s="60"/>
      <c r="G7" s="61"/>
      <c r="H7" s="61"/>
      <c r="I7" s="61"/>
    </row>
    <row r="8" spans="1:9" ht="20.25" customHeight="1" x14ac:dyDescent="0.25"/>
    <row r="9" spans="1:9" s="178" customFormat="1" ht="24.75" customHeight="1" x14ac:dyDescent="0.25">
      <c r="A9" s="174" t="s">
        <v>2</v>
      </c>
      <c r="B9" s="175" t="s">
        <v>186</v>
      </c>
      <c r="C9" s="176" t="s">
        <v>191</v>
      </c>
      <c r="D9" s="176" t="s">
        <v>192</v>
      </c>
      <c r="E9" s="177" t="s">
        <v>193</v>
      </c>
    </row>
    <row r="10" spans="1:9" s="178" customFormat="1" ht="48.75" customHeight="1" x14ac:dyDescent="0.25">
      <c r="A10" s="179"/>
      <c r="B10" s="180"/>
      <c r="C10" s="181"/>
      <c r="D10" s="181"/>
      <c r="E10" s="177"/>
    </row>
    <row r="11" spans="1:9" s="178" customFormat="1" ht="19.5" customHeight="1" x14ac:dyDescent="0.25">
      <c r="A11" s="182">
        <v>61</v>
      </c>
      <c r="B11" s="183" t="s">
        <v>45</v>
      </c>
      <c r="C11" s="184">
        <v>7141</v>
      </c>
      <c r="D11" s="184">
        <v>1100</v>
      </c>
      <c r="E11" s="184">
        <v>7850</v>
      </c>
    </row>
    <row r="12" spans="1:9" s="178" customFormat="1" ht="19.5" customHeight="1" x14ac:dyDescent="0.25">
      <c r="A12" s="182">
        <v>59</v>
      </c>
      <c r="B12" s="183" t="s">
        <v>27</v>
      </c>
      <c r="C12" s="184">
        <v>98391</v>
      </c>
      <c r="D12" s="184">
        <v>18400</v>
      </c>
      <c r="E12" s="184">
        <v>54944</v>
      </c>
    </row>
    <row r="13" spans="1:9" s="178" customFormat="1" ht="19.5" customHeight="1" x14ac:dyDescent="0.25">
      <c r="A13" s="182">
        <v>63</v>
      </c>
      <c r="B13" s="183" t="s">
        <v>28</v>
      </c>
      <c r="C13" s="184">
        <v>28411</v>
      </c>
      <c r="D13" s="184">
        <v>4600</v>
      </c>
      <c r="E13" s="184">
        <v>13945</v>
      </c>
    </row>
    <row r="14" spans="1:9" s="178" customFormat="1" ht="19.5" customHeight="1" x14ac:dyDescent="0.25">
      <c r="A14" s="182">
        <v>65</v>
      </c>
      <c r="B14" s="183" t="s">
        <v>29</v>
      </c>
      <c r="C14" s="184">
        <v>35401</v>
      </c>
      <c r="D14" s="184">
        <v>6220</v>
      </c>
      <c r="E14" s="184">
        <v>17622</v>
      </c>
    </row>
    <row r="15" spans="1:9" s="178" customFormat="1" ht="19.5" customHeight="1" x14ac:dyDescent="0.25">
      <c r="A15" s="182">
        <v>67</v>
      </c>
      <c r="B15" s="183" t="s">
        <v>57</v>
      </c>
      <c r="C15" s="184">
        <v>37237</v>
      </c>
      <c r="D15" s="184">
        <v>3700</v>
      </c>
      <c r="E15" s="184">
        <v>15946</v>
      </c>
    </row>
    <row r="16" spans="1:9" s="178" customFormat="1" ht="19.5" customHeight="1" x14ac:dyDescent="0.25">
      <c r="A16" s="182">
        <v>69</v>
      </c>
      <c r="B16" s="183" t="s">
        <v>30</v>
      </c>
      <c r="C16" s="184">
        <v>56895</v>
      </c>
      <c r="D16" s="184">
        <v>4430</v>
      </c>
      <c r="E16" s="184">
        <v>25793</v>
      </c>
    </row>
    <row r="17" spans="1:5" s="178" customFormat="1" ht="19.5" customHeight="1" x14ac:dyDescent="0.25">
      <c r="A17" s="182">
        <v>71</v>
      </c>
      <c r="B17" s="183" t="s">
        <v>12</v>
      </c>
      <c r="C17" s="184">
        <v>50369</v>
      </c>
      <c r="D17" s="184">
        <v>4550</v>
      </c>
      <c r="E17" s="184">
        <v>10211</v>
      </c>
    </row>
    <row r="18" spans="1:5" s="178" customFormat="1" ht="19.5" customHeight="1" x14ac:dyDescent="0.25">
      <c r="A18" s="182">
        <v>103</v>
      </c>
      <c r="B18" s="183" t="s">
        <v>13</v>
      </c>
      <c r="C18" s="184">
        <v>181902</v>
      </c>
      <c r="D18" s="184">
        <v>17600</v>
      </c>
      <c r="E18" s="184">
        <v>47750</v>
      </c>
    </row>
    <row r="19" spans="1:5" s="178" customFormat="1" ht="19.5" customHeight="1" x14ac:dyDescent="0.25">
      <c r="A19" s="182">
        <v>73</v>
      </c>
      <c r="B19" s="183" t="s">
        <v>15</v>
      </c>
      <c r="C19" s="184">
        <v>40638</v>
      </c>
      <c r="D19" s="184">
        <v>2400</v>
      </c>
      <c r="E19" s="184">
        <v>13197</v>
      </c>
    </row>
    <row r="20" spans="1:5" s="178" customFormat="1" ht="19.5" customHeight="1" x14ac:dyDescent="0.25">
      <c r="A20" s="182">
        <v>232</v>
      </c>
      <c r="B20" s="183" t="s">
        <v>52</v>
      </c>
      <c r="C20" s="184">
        <v>74858</v>
      </c>
      <c r="D20" s="184">
        <v>13300</v>
      </c>
      <c r="E20" s="184">
        <v>20972</v>
      </c>
    </row>
    <row r="21" spans="1:5" s="178" customFormat="1" ht="19.5" customHeight="1" x14ac:dyDescent="0.25">
      <c r="A21" s="182">
        <v>75</v>
      </c>
      <c r="B21" s="183" t="s">
        <v>58</v>
      </c>
      <c r="C21" s="184">
        <v>33487</v>
      </c>
      <c r="D21" s="184">
        <v>6100</v>
      </c>
      <c r="E21" s="184">
        <v>11235</v>
      </c>
    </row>
    <row r="22" spans="1:5" s="178" customFormat="1" ht="19.5" customHeight="1" x14ac:dyDescent="0.25">
      <c r="A22" s="182">
        <v>275</v>
      </c>
      <c r="B22" s="183" t="s">
        <v>48</v>
      </c>
      <c r="C22" s="184">
        <v>11814</v>
      </c>
      <c r="D22" s="184">
        <v>2900</v>
      </c>
      <c r="E22" s="184">
        <v>5568</v>
      </c>
    </row>
    <row r="23" spans="1:5" s="178" customFormat="1" ht="19.5" customHeight="1" x14ac:dyDescent="0.25">
      <c r="A23" s="182">
        <v>203</v>
      </c>
      <c r="B23" s="183" t="s">
        <v>31</v>
      </c>
      <c r="C23" s="184">
        <v>44028</v>
      </c>
      <c r="D23" s="184">
        <v>2400</v>
      </c>
      <c r="E23" s="184">
        <v>24753</v>
      </c>
    </row>
    <row r="24" spans="1:5" s="178" customFormat="1" ht="19.5" customHeight="1" x14ac:dyDescent="0.25">
      <c r="A24" s="182">
        <v>79</v>
      </c>
      <c r="B24" s="183" t="s">
        <v>32</v>
      </c>
      <c r="C24" s="184">
        <v>29507</v>
      </c>
      <c r="D24" s="184">
        <v>4200</v>
      </c>
      <c r="E24" s="184">
        <v>12572</v>
      </c>
    </row>
    <row r="25" spans="1:5" s="178" customFormat="1" ht="19.5" customHeight="1" x14ac:dyDescent="0.25">
      <c r="A25" s="182">
        <v>231</v>
      </c>
      <c r="B25" s="183" t="s">
        <v>51</v>
      </c>
      <c r="C25" s="184">
        <v>110817</v>
      </c>
      <c r="D25" s="184">
        <v>2650</v>
      </c>
      <c r="E25" s="184">
        <v>42381</v>
      </c>
    </row>
    <row r="26" spans="1:5" s="178" customFormat="1" ht="19.5" customHeight="1" x14ac:dyDescent="0.25">
      <c r="A26" s="182">
        <v>115</v>
      </c>
      <c r="B26" s="183" t="s">
        <v>21</v>
      </c>
      <c r="C26" s="184">
        <v>61709</v>
      </c>
      <c r="D26" s="184">
        <v>7600</v>
      </c>
      <c r="E26" s="184">
        <v>52786</v>
      </c>
    </row>
    <row r="27" spans="1:5" s="178" customFormat="1" ht="19.5" customHeight="1" x14ac:dyDescent="0.25">
      <c r="A27" s="182">
        <v>81</v>
      </c>
      <c r="B27" s="183" t="s">
        <v>33</v>
      </c>
      <c r="C27" s="184">
        <v>13124</v>
      </c>
      <c r="D27" s="184">
        <v>1100</v>
      </c>
      <c r="E27" s="184">
        <v>9335</v>
      </c>
    </row>
    <row r="28" spans="1:5" s="178" customFormat="1" ht="19.5" customHeight="1" x14ac:dyDescent="0.25">
      <c r="A28" s="182">
        <v>83</v>
      </c>
      <c r="B28" s="183" t="s">
        <v>24</v>
      </c>
      <c r="C28" s="184">
        <v>88644</v>
      </c>
      <c r="D28" s="184">
        <v>2100</v>
      </c>
      <c r="E28" s="184">
        <v>34843</v>
      </c>
    </row>
    <row r="29" spans="1:5" s="178" customFormat="1" ht="19.5" customHeight="1" x14ac:dyDescent="0.25">
      <c r="A29" s="182">
        <v>85</v>
      </c>
      <c r="B29" s="183" t="s">
        <v>34</v>
      </c>
      <c r="C29" s="184">
        <v>24193</v>
      </c>
      <c r="D29" s="184">
        <v>1000</v>
      </c>
      <c r="E29" s="184">
        <v>17898</v>
      </c>
    </row>
    <row r="30" spans="1:5" s="178" customFormat="1" ht="19.5" customHeight="1" x14ac:dyDescent="0.25">
      <c r="A30" s="182">
        <v>87</v>
      </c>
      <c r="B30" s="183" t="s">
        <v>26</v>
      </c>
      <c r="C30" s="184">
        <v>56443</v>
      </c>
      <c r="D30" s="184">
        <v>5300</v>
      </c>
      <c r="E30" s="184">
        <v>21976</v>
      </c>
    </row>
    <row r="31" spans="1:5" s="178" customFormat="1" ht="19.5" customHeight="1" x14ac:dyDescent="0.25">
      <c r="A31" s="182">
        <v>144</v>
      </c>
      <c r="B31" s="183" t="s">
        <v>22</v>
      </c>
      <c r="C31" s="184">
        <v>93760</v>
      </c>
      <c r="D31" s="184">
        <v>36800</v>
      </c>
      <c r="E31" s="184">
        <v>0</v>
      </c>
    </row>
    <row r="32" spans="1:5" s="178" customFormat="1" ht="19.5" customHeight="1" x14ac:dyDescent="0.25">
      <c r="A32" s="182">
        <v>292</v>
      </c>
      <c r="B32" s="183" t="s">
        <v>20</v>
      </c>
      <c r="C32" s="184">
        <v>21916</v>
      </c>
      <c r="D32" s="184">
        <v>1200</v>
      </c>
      <c r="E32" s="184">
        <v>6710</v>
      </c>
    </row>
    <row r="33" spans="1:5" s="178" customFormat="1" ht="19.5" customHeight="1" x14ac:dyDescent="0.25">
      <c r="A33" s="182">
        <v>188</v>
      </c>
      <c r="B33" s="183" t="s">
        <v>25</v>
      </c>
      <c r="C33" s="184">
        <v>87053</v>
      </c>
      <c r="D33" s="184">
        <v>0</v>
      </c>
      <c r="E33" s="184">
        <v>29916</v>
      </c>
    </row>
    <row r="34" spans="1:5" s="178" customFormat="1" ht="19.5" customHeight="1" x14ac:dyDescent="0.25">
      <c r="A34" s="182">
        <v>26</v>
      </c>
      <c r="B34" s="183" t="s">
        <v>182</v>
      </c>
      <c r="C34" s="184">
        <v>47640</v>
      </c>
      <c r="D34" s="184">
        <v>0</v>
      </c>
      <c r="E34" s="184">
        <v>4400</v>
      </c>
    </row>
    <row r="35" spans="1:5" s="178" customFormat="1" ht="19.5" customHeight="1" x14ac:dyDescent="0.25">
      <c r="A35" s="182">
        <v>146</v>
      </c>
      <c r="B35" s="183" t="s">
        <v>18</v>
      </c>
      <c r="C35" s="184">
        <v>66270</v>
      </c>
      <c r="D35" s="184">
        <v>0</v>
      </c>
      <c r="E35" s="184">
        <v>1572</v>
      </c>
    </row>
    <row r="36" spans="1:5" s="178" customFormat="1" ht="19.5" customHeight="1" x14ac:dyDescent="0.25">
      <c r="A36" s="182">
        <v>29</v>
      </c>
      <c r="B36" s="183" t="s">
        <v>178</v>
      </c>
      <c r="C36" s="184">
        <v>61823</v>
      </c>
      <c r="D36" s="184">
        <v>3200</v>
      </c>
      <c r="E36" s="184">
        <v>31975</v>
      </c>
    </row>
    <row r="37" spans="1:5" s="178" customFormat="1" ht="19.5" customHeight="1" x14ac:dyDescent="0.25">
      <c r="A37" s="182">
        <v>33</v>
      </c>
      <c r="B37" s="183" t="s">
        <v>46</v>
      </c>
      <c r="C37" s="184">
        <v>153872</v>
      </c>
      <c r="D37" s="184">
        <v>65350</v>
      </c>
      <c r="E37" s="184">
        <v>43718</v>
      </c>
    </row>
    <row r="38" spans="1:5" s="178" customFormat="1" ht="19.5" customHeight="1" x14ac:dyDescent="0.25">
      <c r="A38" s="182">
        <v>35</v>
      </c>
      <c r="B38" s="183" t="s">
        <v>47</v>
      </c>
      <c r="C38" s="184">
        <v>75323</v>
      </c>
      <c r="D38" s="184">
        <v>7050</v>
      </c>
      <c r="E38" s="184">
        <f>39690-20</f>
        <v>39670</v>
      </c>
    </row>
    <row r="39" spans="1:5" s="178" customFormat="1" ht="19.5" customHeight="1" x14ac:dyDescent="0.25">
      <c r="A39" s="182">
        <v>140</v>
      </c>
      <c r="B39" s="183" t="s">
        <v>195</v>
      </c>
      <c r="C39" s="184">
        <v>211595</v>
      </c>
      <c r="D39" s="184">
        <v>62240</v>
      </c>
      <c r="E39" s="184">
        <v>90827</v>
      </c>
    </row>
    <row r="40" spans="1:5" s="178" customFormat="1" ht="19.5" customHeight="1" x14ac:dyDescent="0.25">
      <c r="A40" s="182">
        <v>49</v>
      </c>
      <c r="B40" s="183" t="s">
        <v>16</v>
      </c>
      <c r="C40" s="184">
        <v>64510</v>
      </c>
      <c r="D40" s="184">
        <v>10050</v>
      </c>
      <c r="E40" s="184">
        <v>19538</v>
      </c>
    </row>
    <row r="41" spans="1:5" s="178" customFormat="1" ht="19.5" customHeight="1" x14ac:dyDescent="0.25">
      <c r="A41" s="182">
        <v>142</v>
      </c>
      <c r="B41" s="183" t="s">
        <v>365</v>
      </c>
      <c r="C41" s="184">
        <v>43499</v>
      </c>
      <c r="D41" s="184">
        <v>3300</v>
      </c>
      <c r="E41" s="184">
        <v>13202</v>
      </c>
    </row>
    <row r="42" spans="1:5" s="178" customFormat="1" ht="19.5" customHeight="1" x14ac:dyDescent="0.25">
      <c r="A42" s="182">
        <v>129</v>
      </c>
      <c r="B42" s="183" t="s">
        <v>185</v>
      </c>
      <c r="C42" s="184">
        <v>72803</v>
      </c>
      <c r="D42" s="184">
        <v>4900</v>
      </c>
      <c r="E42" s="184">
        <v>26913</v>
      </c>
    </row>
    <row r="43" spans="1:5" s="178" customFormat="1" ht="19.5" customHeight="1" x14ac:dyDescent="0.25">
      <c r="A43" s="182">
        <v>133</v>
      </c>
      <c r="B43" s="183" t="s">
        <v>363</v>
      </c>
      <c r="C43" s="184">
        <v>96163</v>
      </c>
      <c r="D43" s="184">
        <v>5200</v>
      </c>
      <c r="E43" s="184">
        <v>37185</v>
      </c>
    </row>
    <row r="44" spans="1:5" s="178" customFormat="1" ht="19.5" customHeight="1" x14ac:dyDescent="0.25">
      <c r="A44" s="182">
        <v>135</v>
      </c>
      <c r="B44" s="183" t="s">
        <v>196</v>
      </c>
      <c r="C44" s="184">
        <v>214469</v>
      </c>
      <c r="D44" s="184">
        <v>10250</v>
      </c>
      <c r="E44" s="184">
        <v>62982</v>
      </c>
    </row>
    <row r="45" spans="1:5" s="178" customFormat="1" ht="19.5" customHeight="1" x14ac:dyDescent="0.25">
      <c r="A45" s="182">
        <v>175</v>
      </c>
      <c r="B45" s="183" t="s">
        <v>197</v>
      </c>
      <c r="C45" s="184">
        <v>124</v>
      </c>
      <c r="D45" s="184">
        <v>2200</v>
      </c>
      <c r="E45" s="184">
        <v>10</v>
      </c>
    </row>
    <row r="46" spans="1:5" s="178" customFormat="1" ht="19.5" customHeight="1" x14ac:dyDescent="0.25">
      <c r="A46" s="182">
        <v>4</v>
      </c>
      <c r="B46" s="183" t="s">
        <v>50</v>
      </c>
      <c r="C46" s="184">
        <v>87486</v>
      </c>
      <c r="D46" s="184">
        <v>19300</v>
      </c>
      <c r="E46" s="184">
        <v>32693</v>
      </c>
    </row>
    <row r="47" spans="1:5" s="178" customFormat="1" ht="19.5" customHeight="1" x14ac:dyDescent="0.25">
      <c r="A47" s="182">
        <v>10</v>
      </c>
      <c r="B47" s="183" t="s">
        <v>198</v>
      </c>
      <c r="C47" s="184">
        <v>152270</v>
      </c>
      <c r="D47" s="184">
        <v>40000</v>
      </c>
      <c r="E47" s="184">
        <v>68845</v>
      </c>
    </row>
    <row r="48" spans="1:5" s="178" customFormat="1" ht="19.5" customHeight="1" x14ac:dyDescent="0.25">
      <c r="A48" s="182">
        <v>13</v>
      </c>
      <c r="B48" s="183" t="s">
        <v>59</v>
      </c>
      <c r="C48" s="184">
        <v>53445</v>
      </c>
      <c r="D48" s="184">
        <v>7760</v>
      </c>
      <c r="E48" s="184">
        <v>27310</v>
      </c>
    </row>
    <row r="49" spans="1:5" s="178" customFormat="1" ht="19.5" customHeight="1" x14ac:dyDescent="0.25">
      <c r="A49" s="182">
        <v>23</v>
      </c>
      <c r="B49" s="183" t="s">
        <v>199</v>
      </c>
      <c r="C49" s="184">
        <v>2500</v>
      </c>
      <c r="D49" s="184">
        <v>10100</v>
      </c>
      <c r="E49" s="184">
        <v>8000</v>
      </c>
    </row>
    <row r="50" spans="1:5" s="178" customFormat="1" ht="19.5" customHeight="1" x14ac:dyDescent="0.25">
      <c r="A50" s="182">
        <v>27</v>
      </c>
      <c r="B50" s="183" t="s">
        <v>200</v>
      </c>
      <c r="C50" s="184">
        <v>13000</v>
      </c>
      <c r="D50" s="184">
        <v>2000</v>
      </c>
      <c r="E50" s="184">
        <v>25800</v>
      </c>
    </row>
    <row r="51" spans="1:5" s="178" customFormat="1" ht="19.5" customHeight="1" x14ac:dyDescent="0.25">
      <c r="A51" s="182">
        <v>20</v>
      </c>
      <c r="B51" s="183" t="s">
        <v>201</v>
      </c>
      <c r="C51" s="184">
        <v>13000</v>
      </c>
      <c r="D51" s="184">
        <v>3300</v>
      </c>
      <c r="E51" s="184">
        <v>12519</v>
      </c>
    </row>
    <row r="52" spans="1:5" s="178" customFormat="1" ht="19.5" customHeight="1" x14ac:dyDescent="0.25">
      <c r="A52" s="182">
        <v>28</v>
      </c>
      <c r="B52" s="183" t="s">
        <v>10</v>
      </c>
      <c r="C52" s="184">
        <v>4100</v>
      </c>
      <c r="D52" s="184">
        <v>10800</v>
      </c>
      <c r="E52" s="184">
        <v>0</v>
      </c>
    </row>
    <row r="53" spans="1:5" s="178" customFormat="1" ht="19.5" customHeight="1" x14ac:dyDescent="0.25">
      <c r="A53" s="182">
        <v>139</v>
      </c>
      <c r="B53" s="183" t="s">
        <v>78</v>
      </c>
      <c r="C53" s="184">
        <v>620</v>
      </c>
      <c r="D53" s="184">
        <v>37700</v>
      </c>
      <c r="E53" s="184">
        <v>0</v>
      </c>
    </row>
    <row r="54" spans="1:5" s="178" customFormat="1" ht="19.5" customHeight="1" x14ac:dyDescent="0.25">
      <c r="A54" s="182">
        <v>354</v>
      </c>
      <c r="B54" s="183" t="s">
        <v>55</v>
      </c>
      <c r="C54" s="184">
        <v>264947</v>
      </c>
      <c r="D54" s="184">
        <v>65026</v>
      </c>
      <c r="E54" s="184">
        <v>139830</v>
      </c>
    </row>
    <row r="55" spans="1:5" s="178" customFormat="1" ht="19.5" customHeight="1" x14ac:dyDescent="0.25">
      <c r="A55" s="182">
        <v>466</v>
      </c>
      <c r="B55" s="183" t="s">
        <v>221</v>
      </c>
      <c r="C55" s="184">
        <v>26000</v>
      </c>
      <c r="D55" s="184">
        <v>3300</v>
      </c>
      <c r="E55" s="184">
        <v>2550</v>
      </c>
    </row>
    <row r="56" spans="1:5" s="178" customFormat="1" ht="19.5" customHeight="1" x14ac:dyDescent="0.25">
      <c r="A56" s="182">
        <v>173</v>
      </c>
      <c r="B56" s="183" t="s">
        <v>39</v>
      </c>
      <c r="C56" s="184">
        <v>6072</v>
      </c>
      <c r="D56" s="184">
        <v>16300</v>
      </c>
      <c r="E56" s="184">
        <v>283</v>
      </c>
    </row>
    <row r="57" spans="1:5" s="178" customFormat="1" ht="19.5" customHeight="1" x14ac:dyDescent="0.25">
      <c r="A57" s="182">
        <v>151</v>
      </c>
      <c r="B57" s="183" t="s">
        <v>62</v>
      </c>
      <c r="C57" s="184">
        <v>10817</v>
      </c>
      <c r="D57" s="184">
        <v>250</v>
      </c>
      <c r="E57" s="184">
        <v>3268</v>
      </c>
    </row>
    <row r="58" spans="1:5" s="178" customFormat="1" ht="19.5" customHeight="1" x14ac:dyDescent="0.25">
      <c r="A58" s="182">
        <v>463</v>
      </c>
      <c r="B58" s="183" t="s">
        <v>189</v>
      </c>
      <c r="C58" s="184">
        <v>0</v>
      </c>
      <c r="D58" s="184">
        <v>0</v>
      </c>
      <c r="E58" s="184">
        <v>151</v>
      </c>
    </row>
    <row r="59" spans="1:5" s="178" customFormat="1" ht="19.5" customHeight="1" x14ac:dyDescent="0.25">
      <c r="A59" s="182">
        <v>399</v>
      </c>
      <c r="B59" s="183" t="s">
        <v>206</v>
      </c>
      <c r="C59" s="184">
        <v>5573</v>
      </c>
      <c r="D59" s="184">
        <v>0</v>
      </c>
      <c r="E59" s="184">
        <f>90+10</f>
        <v>100</v>
      </c>
    </row>
    <row r="60" spans="1:5" s="178" customFormat="1" ht="19.5" customHeight="1" x14ac:dyDescent="0.25">
      <c r="A60" s="182">
        <v>333</v>
      </c>
      <c r="B60" s="183" t="s">
        <v>37</v>
      </c>
      <c r="C60" s="184">
        <v>500</v>
      </c>
      <c r="D60" s="184">
        <v>0</v>
      </c>
      <c r="E60" s="184">
        <v>30</v>
      </c>
    </row>
    <row r="61" spans="1:5" s="178" customFormat="1" ht="19.5" customHeight="1" x14ac:dyDescent="0.25">
      <c r="A61" s="182">
        <v>281</v>
      </c>
      <c r="B61" s="183" t="s">
        <v>203</v>
      </c>
      <c r="C61" s="184">
        <v>0</v>
      </c>
      <c r="D61" s="184">
        <v>270</v>
      </c>
      <c r="E61" s="184">
        <v>0</v>
      </c>
    </row>
    <row r="62" spans="1:5" s="178" customFormat="1" ht="19.5" customHeight="1" x14ac:dyDescent="0.25">
      <c r="A62" s="182">
        <v>447</v>
      </c>
      <c r="B62" s="183" t="s">
        <v>36</v>
      </c>
      <c r="C62" s="184">
        <v>1137</v>
      </c>
      <c r="D62" s="184">
        <v>0</v>
      </c>
      <c r="E62" s="184">
        <v>0</v>
      </c>
    </row>
    <row r="63" spans="1:5" s="178" customFormat="1" ht="19.5" customHeight="1" x14ac:dyDescent="0.25">
      <c r="A63" s="182">
        <v>385</v>
      </c>
      <c r="B63" s="183" t="s">
        <v>204</v>
      </c>
      <c r="C63" s="184">
        <v>560</v>
      </c>
      <c r="D63" s="184">
        <v>0</v>
      </c>
      <c r="E63" s="184">
        <v>0</v>
      </c>
    </row>
    <row r="64" spans="1:5" s="178" customFormat="1" ht="19.5" customHeight="1" x14ac:dyDescent="0.25">
      <c r="A64" s="182">
        <v>432</v>
      </c>
      <c r="B64" s="183" t="s">
        <v>364</v>
      </c>
      <c r="C64" s="184">
        <v>100</v>
      </c>
      <c r="D64" s="184">
        <v>0</v>
      </c>
      <c r="E64" s="184">
        <v>0</v>
      </c>
    </row>
    <row r="65" spans="1:5" s="178" customFormat="1" ht="19.5" customHeight="1" x14ac:dyDescent="0.25">
      <c r="A65" s="182">
        <v>452</v>
      </c>
      <c r="B65" s="183" t="s">
        <v>213</v>
      </c>
      <c r="C65" s="184">
        <v>400</v>
      </c>
      <c r="D65" s="184">
        <v>0</v>
      </c>
      <c r="E65" s="184">
        <v>0</v>
      </c>
    </row>
    <row r="66" spans="1:5" s="178" customFormat="1" ht="19.5" customHeight="1" x14ac:dyDescent="0.25">
      <c r="A66" s="182">
        <v>294</v>
      </c>
      <c r="B66" s="183" t="s">
        <v>54</v>
      </c>
      <c r="C66" s="184">
        <v>1324</v>
      </c>
      <c r="D66" s="184">
        <v>20</v>
      </c>
      <c r="E66" s="184">
        <v>452</v>
      </c>
    </row>
    <row r="67" spans="1:5" s="178" customFormat="1" ht="19.5" customHeight="1" x14ac:dyDescent="0.25">
      <c r="A67" s="182">
        <v>205</v>
      </c>
      <c r="B67" s="183" t="s">
        <v>202</v>
      </c>
      <c r="C67" s="184">
        <v>37766</v>
      </c>
      <c r="D67" s="184">
        <v>300</v>
      </c>
      <c r="E67" s="184">
        <v>16795</v>
      </c>
    </row>
    <row r="68" spans="1:5" s="178" customFormat="1" ht="19.5" customHeight="1" x14ac:dyDescent="0.25">
      <c r="A68" s="182">
        <v>342</v>
      </c>
      <c r="B68" s="183" t="s">
        <v>202</v>
      </c>
      <c r="C68" s="184">
        <v>91</v>
      </c>
      <c r="D68" s="184">
        <v>0</v>
      </c>
      <c r="E68" s="184">
        <v>0</v>
      </c>
    </row>
    <row r="69" spans="1:5" s="178" customFormat="1" ht="19.5" customHeight="1" x14ac:dyDescent="0.25">
      <c r="A69" s="182">
        <v>355</v>
      </c>
      <c r="B69" s="183" t="s">
        <v>183</v>
      </c>
      <c r="C69" s="184">
        <v>4202</v>
      </c>
      <c r="D69" s="184">
        <v>5050</v>
      </c>
      <c r="E69" s="184">
        <v>94</v>
      </c>
    </row>
    <row r="70" spans="1:5" s="178" customFormat="1" ht="19.5" customHeight="1" x14ac:dyDescent="0.25">
      <c r="A70" s="182">
        <v>387</v>
      </c>
      <c r="B70" s="183" t="s">
        <v>64</v>
      </c>
      <c r="C70" s="184">
        <v>11248</v>
      </c>
      <c r="D70" s="184">
        <v>0</v>
      </c>
      <c r="E70" s="184">
        <v>0</v>
      </c>
    </row>
    <row r="71" spans="1:5" s="178" customFormat="1" ht="19.5" customHeight="1" x14ac:dyDescent="0.25">
      <c r="A71" s="182">
        <v>390</v>
      </c>
      <c r="B71" s="183" t="s">
        <v>205</v>
      </c>
      <c r="C71" s="184">
        <v>2180</v>
      </c>
      <c r="D71" s="184">
        <v>0</v>
      </c>
      <c r="E71" s="184">
        <v>0</v>
      </c>
    </row>
    <row r="72" spans="1:5" s="178" customFormat="1" ht="19.5" customHeight="1" x14ac:dyDescent="0.25">
      <c r="A72" s="182">
        <v>396</v>
      </c>
      <c r="B72" s="183" t="s">
        <v>65</v>
      </c>
      <c r="C72" s="184">
        <v>2969</v>
      </c>
      <c r="D72" s="184">
        <v>0</v>
      </c>
      <c r="E72" s="184">
        <v>0</v>
      </c>
    </row>
    <row r="73" spans="1:5" s="178" customFormat="1" ht="19.5" customHeight="1" x14ac:dyDescent="0.25">
      <c r="A73" s="182">
        <v>450</v>
      </c>
      <c r="B73" s="183" t="s">
        <v>212</v>
      </c>
      <c r="C73" s="184">
        <v>1358</v>
      </c>
      <c r="D73" s="184">
        <v>0</v>
      </c>
      <c r="E73" s="184">
        <v>0</v>
      </c>
    </row>
    <row r="74" spans="1:5" s="178" customFormat="1" ht="19.5" customHeight="1" x14ac:dyDescent="0.25">
      <c r="A74" s="182">
        <v>405</v>
      </c>
      <c r="B74" s="183" t="s">
        <v>207</v>
      </c>
      <c r="C74" s="184">
        <v>12</v>
      </c>
      <c r="D74" s="184">
        <v>0</v>
      </c>
      <c r="E74" s="184">
        <f>0+10</f>
        <v>10</v>
      </c>
    </row>
    <row r="75" spans="1:5" s="178" customFormat="1" ht="19.5" customHeight="1" x14ac:dyDescent="0.25">
      <c r="A75" s="182">
        <v>406</v>
      </c>
      <c r="B75" s="183" t="s">
        <v>208</v>
      </c>
      <c r="C75" s="184">
        <v>880</v>
      </c>
      <c r="D75" s="184">
        <v>0</v>
      </c>
      <c r="E75" s="184">
        <v>0</v>
      </c>
    </row>
    <row r="76" spans="1:5" s="178" customFormat="1" ht="19.5" customHeight="1" x14ac:dyDescent="0.25">
      <c r="A76" s="182">
        <v>414</v>
      </c>
      <c r="B76" s="183" t="s">
        <v>209</v>
      </c>
      <c r="C76" s="184">
        <v>18900</v>
      </c>
      <c r="D76" s="184">
        <v>0</v>
      </c>
      <c r="E76" s="184">
        <v>158</v>
      </c>
    </row>
    <row r="77" spans="1:5" s="178" customFormat="1" ht="19.5" customHeight="1" x14ac:dyDescent="0.25">
      <c r="A77" s="182">
        <v>417</v>
      </c>
      <c r="B77" s="183" t="s">
        <v>86</v>
      </c>
      <c r="C77" s="184">
        <v>402</v>
      </c>
      <c r="D77" s="184">
        <v>0</v>
      </c>
      <c r="E77" s="184">
        <v>0</v>
      </c>
    </row>
    <row r="78" spans="1:5" s="178" customFormat="1" ht="19.5" customHeight="1" x14ac:dyDescent="0.25">
      <c r="A78" s="182">
        <v>419</v>
      </c>
      <c r="B78" s="183" t="s">
        <v>210</v>
      </c>
      <c r="C78" s="184">
        <v>17</v>
      </c>
      <c r="D78" s="184">
        <v>0</v>
      </c>
      <c r="E78" s="184">
        <v>0</v>
      </c>
    </row>
    <row r="79" spans="1:5" s="178" customFormat="1" x14ac:dyDescent="0.25">
      <c r="A79" s="182">
        <v>425</v>
      </c>
      <c r="B79" s="183" t="s">
        <v>53</v>
      </c>
      <c r="C79" s="184">
        <v>40</v>
      </c>
      <c r="D79" s="184">
        <v>0</v>
      </c>
      <c r="E79" s="184">
        <v>0</v>
      </c>
    </row>
    <row r="80" spans="1:5" s="178" customFormat="1" ht="21.75" customHeight="1" x14ac:dyDescent="0.25">
      <c r="A80" s="182">
        <v>429</v>
      </c>
      <c r="B80" s="183" t="s">
        <v>56</v>
      </c>
      <c r="C80" s="184">
        <v>7670</v>
      </c>
      <c r="D80" s="184">
        <v>0</v>
      </c>
      <c r="E80" s="184">
        <v>415</v>
      </c>
    </row>
    <row r="81" spans="1:9" s="178" customFormat="1" ht="19.5" customHeight="1" x14ac:dyDescent="0.25">
      <c r="A81" s="182">
        <v>431</v>
      </c>
      <c r="B81" s="183" t="s">
        <v>211</v>
      </c>
      <c r="C81" s="184">
        <v>295</v>
      </c>
      <c r="D81" s="184">
        <v>0</v>
      </c>
      <c r="E81" s="184">
        <v>0</v>
      </c>
    </row>
    <row r="82" spans="1:9" s="178" customFormat="1" ht="19.5" customHeight="1" x14ac:dyDescent="0.25">
      <c r="A82" s="185">
        <v>309</v>
      </c>
      <c r="B82" s="183" t="s">
        <v>375</v>
      </c>
      <c r="C82" s="186">
        <v>100</v>
      </c>
      <c r="D82" s="186"/>
      <c r="E82" s="186">
        <v>100</v>
      </c>
    </row>
    <row r="83" spans="1:9" s="178" customFormat="1" ht="19.5" customHeight="1" x14ac:dyDescent="0.25">
      <c r="A83" s="187"/>
      <c r="B83" s="188" t="s">
        <v>40</v>
      </c>
      <c r="C83" s="189">
        <f>SUM(C11:C82)</f>
        <v>3127810</v>
      </c>
      <c r="D83" s="189">
        <f>SUM(D11:D81)</f>
        <v>544866</v>
      </c>
      <c r="E83" s="189">
        <f>SUM(E11:E82)</f>
        <v>1209598</v>
      </c>
      <c r="G83" s="190"/>
      <c r="H83" s="190"/>
      <c r="I83" s="190"/>
    </row>
    <row r="84" spans="1:9" s="178" customFormat="1" ht="42.75" customHeight="1" x14ac:dyDescent="0.25">
      <c r="A84" s="191">
        <v>1000</v>
      </c>
      <c r="B84" s="192" t="s">
        <v>41</v>
      </c>
      <c r="C84" s="193">
        <v>10817</v>
      </c>
      <c r="D84" s="193"/>
      <c r="E84" s="193">
        <v>26186</v>
      </c>
      <c r="F84" s="194"/>
      <c r="G84" s="190"/>
      <c r="H84" s="190"/>
      <c r="I84" s="190"/>
    </row>
    <row r="85" spans="1:9" s="178" customFormat="1" ht="19.5" customHeight="1" x14ac:dyDescent="0.25">
      <c r="A85" s="191"/>
      <c r="B85" s="195" t="s">
        <v>42</v>
      </c>
      <c r="C85" s="196">
        <f>C83+C84</f>
        <v>3138627</v>
      </c>
      <c r="D85" s="196">
        <f>D83+D84</f>
        <v>544866</v>
      </c>
      <c r="E85" s="196">
        <f>E83+E84</f>
        <v>1235784</v>
      </c>
      <c r="G85" s="190"/>
      <c r="H85" s="190"/>
      <c r="I85" s="190"/>
    </row>
    <row r="86" spans="1:9" s="178" customFormat="1" ht="19.5" customHeight="1" x14ac:dyDescent="0.25">
      <c r="A86" s="197"/>
      <c r="B86" s="198"/>
      <c r="C86" s="199"/>
      <c r="D86" s="199"/>
      <c r="E86" s="199"/>
      <c r="G86" s="190"/>
      <c r="H86" s="190"/>
      <c r="I86" s="190"/>
    </row>
    <row r="87" spans="1:9" s="178" customFormat="1" ht="28.5" customHeight="1" x14ac:dyDescent="0.25">
      <c r="A87" s="197"/>
      <c r="B87" s="200" t="s">
        <v>214</v>
      </c>
      <c r="C87" s="200"/>
      <c r="D87" s="200"/>
      <c r="E87" s="200"/>
      <c r="F87" s="200"/>
      <c r="G87" s="190"/>
      <c r="H87" s="190"/>
      <c r="I87" s="190"/>
    </row>
    <row r="88" spans="1:9" s="178" customFormat="1" ht="19.5" customHeight="1" x14ac:dyDescent="0.25">
      <c r="A88" s="174" t="s">
        <v>2</v>
      </c>
      <c r="B88" s="201" t="s">
        <v>186</v>
      </c>
      <c r="C88" s="202" t="s">
        <v>215</v>
      </c>
      <c r="D88" s="203" t="s">
        <v>177</v>
      </c>
      <c r="E88" s="204"/>
      <c r="F88" s="204"/>
      <c r="G88" s="205"/>
      <c r="H88" s="206"/>
      <c r="I88" s="206"/>
    </row>
    <row r="89" spans="1:9" s="178" customFormat="1" ht="45" customHeight="1" x14ac:dyDescent="0.25">
      <c r="A89" s="179"/>
      <c r="B89" s="207"/>
      <c r="C89" s="208"/>
      <c r="D89" s="209" t="s">
        <v>216</v>
      </c>
      <c r="E89" s="209" t="s">
        <v>217</v>
      </c>
      <c r="F89" s="209" t="s">
        <v>218</v>
      </c>
      <c r="G89" s="210" t="s">
        <v>219</v>
      </c>
      <c r="H89" s="211"/>
      <c r="I89" s="211"/>
    </row>
    <row r="90" spans="1:9" s="178" customFormat="1" ht="19.5" customHeight="1" x14ac:dyDescent="0.25">
      <c r="A90" s="191">
        <v>61</v>
      </c>
      <c r="B90" s="212" t="s">
        <v>45</v>
      </c>
      <c r="C90" s="184">
        <f>D90+E90+F90+G90</f>
        <v>1100</v>
      </c>
      <c r="D90" s="184">
        <v>410</v>
      </c>
      <c r="E90" s="184">
        <v>0</v>
      </c>
      <c r="F90" s="184">
        <v>640</v>
      </c>
      <c r="G90" s="184">
        <v>50</v>
      </c>
      <c r="H90" s="213"/>
      <c r="I90" s="213"/>
    </row>
    <row r="91" spans="1:9" s="178" customFormat="1" ht="19.5" customHeight="1" x14ac:dyDescent="0.25">
      <c r="A91" s="191">
        <v>59</v>
      </c>
      <c r="B91" s="212" t="s">
        <v>27</v>
      </c>
      <c r="C91" s="184">
        <f t="shared" ref="C91:C137" si="0">D91+E91+F91+G91</f>
        <v>18400</v>
      </c>
      <c r="D91" s="184">
        <v>9200</v>
      </c>
      <c r="E91" s="184">
        <v>0</v>
      </c>
      <c r="F91" s="184">
        <v>4200</v>
      </c>
      <c r="G91" s="184">
        <v>5000</v>
      </c>
      <c r="H91" s="213"/>
      <c r="I91" s="213"/>
    </row>
    <row r="92" spans="1:9" s="178" customFormat="1" x14ac:dyDescent="0.25">
      <c r="A92" s="191">
        <v>63</v>
      </c>
      <c r="B92" s="212" t="s">
        <v>28</v>
      </c>
      <c r="C92" s="184">
        <f t="shared" si="0"/>
        <v>4600</v>
      </c>
      <c r="D92" s="184">
        <v>4239</v>
      </c>
      <c r="E92" s="184">
        <v>0</v>
      </c>
      <c r="F92" s="184">
        <v>104</v>
      </c>
      <c r="G92" s="184">
        <v>257</v>
      </c>
      <c r="H92" s="213"/>
      <c r="I92" s="213"/>
    </row>
    <row r="93" spans="1:9" s="178" customFormat="1" ht="19.5" customHeight="1" x14ac:dyDescent="0.25">
      <c r="A93" s="191">
        <v>65</v>
      </c>
      <c r="B93" s="212" t="s">
        <v>29</v>
      </c>
      <c r="C93" s="184">
        <f t="shared" si="0"/>
        <v>6220</v>
      </c>
      <c r="D93" s="184">
        <v>5050</v>
      </c>
      <c r="E93" s="184">
        <v>0</v>
      </c>
      <c r="F93" s="184">
        <v>450</v>
      </c>
      <c r="G93" s="184">
        <v>720</v>
      </c>
      <c r="H93" s="213"/>
      <c r="I93" s="213"/>
    </row>
    <row r="94" spans="1:9" s="178" customFormat="1" ht="19.5" customHeight="1" x14ac:dyDescent="0.25">
      <c r="A94" s="191">
        <v>67</v>
      </c>
      <c r="B94" s="212" t="s">
        <v>57</v>
      </c>
      <c r="C94" s="184">
        <f t="shared" si="0"/>
        <v>3700</v>
      </c>
      <c r="D94" s="184">
        <v>2983</v>
      </c>
      <c r="E94" s="184">
        <v>0</v>
      </c>
      <c r="F94" s="184">
        <v>647</v>
      </c>
      <c r="G94" s="184">
        <v>70</v>
      </c>
      <c r="H94" s="213"/>
      <c r="I94" s="213"/>
    </row>
    <row r="95" spans="1:9" s="178" customFormat="1" ht="19.5" customHeight="1" x14ac:dyDescent="0.25">
      <c r="A95" s="191">
        <v>69</v>
      </c>
      <c r="B95" s="212" t="s">
        <v>30</v>
      </c>
      <c r="C95" s="184">
        <f t="shared" si="0"/>
        <v>4430</v>
      </c>
      <c r="D95" s="184">
        <v>3279</v>
      </c>
      <c r="E95" s="184">
        <v>0</v>
      </c>
      <c r="F95" s="184">
        <v>522</v>
      </c>
      <c r="G95" s="184">
        <v>629</v>
      </c>
      <c r="H95" s="213"/>
      <c r="I95" s="213"/>
    </row>
    <row r="96" spans="1:9" s="178" customFormat="1" ht="19.5" customHeight="1" x14ac:dyDescent="0.25">
      <c r="A96" s="191">
        <v>71</v>
      </c>
      <c r="B96" s="212" t="s">
        <v>12</v>
      </c>
      <c r="C96" s="184">
        <f t="shared" si="0"/>
        <v>4550</v>
      </c>
      <c r="D96" s="184">
        <v>3057</v>
      </c>
      <c r="E96" s="184">
        <v>0</v>
      </c>
      <c r="F96" s="184">
        <v>1413</v>
      </c>
      <c r="G96" s="184">
        <v>80</v>
      </c>
      <c r="H96" s="213"/>
      <c r="I96" s="213"/>
    </row>
    <row r="97" spans="1:9" s="178" customFormat="1" ht="19.5" customHeight="1" x14ac:dyDescent="0.25">
      <c r="A97" s="191">
        <v>103</v>
      </c>
      <c r="B97" s="212" t="s">
        <v>13</v>
      </c>
      <c r="C97" s="184">
        <f t="shared" si="0"/>
        <v>17600</v>
      </c>
      <c r="D97" s="184">
        <v>11645</v>
      </c>
      <c r="E97" s="184">
        <v>0</v>
      </c>
      <c r="F97" s="184">
        <v>5545</v>
      </c>
      <c r="G97" s="184">
        <v>410</v>
      </c>
      <c r="H97" s="213"/>
      <c r="I97" s="213"/>
    </row>
    <row r="98" spans="1:9" s="178" customFormat="1" ht="19.5" customHeight="1" x14ac:dyDescent="0.25">
      <c r="A98" s="191">
        <v>73</v>
      </c>
      <c r="B98" s="212" t="s">
        <v>15</v>
      </c>
      <c r="C98" s="184">
        <f t="shared" si="0"/>
        <v>2400</v>
      </c>
      <c r="D98" s="184">
        <v>1770</v>
      </c>
      <c r="E98" s="184">
        <v>0</v>
      </c>
      <c r="F98" s="184">
        <v>476</v>
      </c>
      <c r="G98" s="184">
        <v>154</v>
      </c>
      <c r="H98" s="213"/>
      <c r="I98" s="213"/>
    </row>
    <row r="99" spans="1:9" s="178" customFormat="1" ht="19.5" customHeight="1" x14ac:dyDescent="0.25">
      <c r="A99" s="191">
        <v>232</v>
      </c>
      <c r="B99" s="212" t="s">
        <v>52</v>
      </c>
      <c r="C99" s="184">
        <f t="shared" si="0"/>
        <v>13300</v>
      </c>
      <c r="D99" s="184">
        <v>13270</v>
      </c>
      <c r="E99" s="184">
        <v>0</v>
      </c>
      <c r="F99" s="184">
        <v>0</v>
      </c>
      <c r="G99" s="184">
        <v>30</v>
      </c>
      <c r="H99" s="213"/>
      <c r="I99" s="213"/>
    </row>
    <row r="100" spans="1:9" s="178" customFormat="1" ht="19.5" customHeight="1" x14ac:dyDescent="0.25">
      <c r="A100" s="191">
        <v>75</v>
      </c>
      <c r="B100" s="212" t="s">
        <v>58</v>
      </c>
      <c r="C100" s="184">
        <f t="shared" si="0"/>
        <v>6100</v>
      </c>
      <c r="D100" s="184">
        <v>4405</v>
      </c>
      <c r="E100" s="184">
        <v>0</v>
      </c>
      <c r="F100" s="184">
        <v>750</v>
      </c>
      <c r="G100" s="184">
        <v>945</v>
      </c>
      <c r="H100" s="213"/>
      <c r="I100" s="213"/>
    </row>
    <row r="101" spans="1:9" s="178" customFormat="1" ht="19.5" customHeight="1" x14ac:dyDescent="0.25">
      <c r="A101" s="191">
        <v>275</v>
      </c>
      <c r="B101" s="212" t="s">
        <v>48</v>
      </c>
      <c r="C101" s="184">
        <f t="shared" si="0"/>
        <v>2900</v>
      </c>
      <c r="D101" s="184">
        <v>2148</v>
      </c>
      <c r="E101" s="184">
        <v>0</v>
      </c>
      <c r="F101" s="184">
        <v>0</v>
      </c>
      <c r="G101" s="184">
        <v>752</v>
      </c>
      <c r="H101" s="213"/>
      <c r="I101" s="213"/>
    </row>
    <row r="102" spans="1:9" s="178" customFormat="1" ht="19.5" customHeight="1" x14ac:dyDescent="0.25">
      <c r="A102" s="191">
        <v>203</v>
      </c>
      <c r="B102" s="212" t="s">
        <v>31</v>
      </c>
      <c r="C102" s="184">
        <f t="shared" si="0"/>
        <v>2400</v>
      </c>
      <c r="D102" s="184">
        <v>750</v>
      </c>
      <c r="E102" s="184">
        <v>0</v>
      </c>
      <c r="F102" s="184">
        <v>290</v>
      </c>
      <c r="G102" s="184">
        <v>1360</v>
      </c>
      <c r="H102" s="213"/>
      <c r="I102" s="213"/>
    </row>
    <row r="103" spans="1:9" s="178" customFormat="1" ht="19.5" customHeight="1" x14ac:dyDescent="0.25">
      <c r="A103" s="191">
        <v>79</v>
      </c>
      <c r="B103" s="212" t="s">
        <v>32</v>
      </c>
      <c r="C103" s="184">
        <f t="shared" si="0"/>
        <v>4200</v>
      </c>
      <c r="D103" s="184">
        <v>1164</v>
      </c>
      <c r="E103" s="184">
        <v>0</v>
      </c>
      <c r="F103" s="184">
        <v>1666</v>
      </c>
      <c r="G103" s="184">
        <v>1370</v>
      </c>
      <c r="H103" s="213"/>
      <c r="I103" s="213"/>
    </row>
    <row r="104" spans="1:9" s="178" customFormat="1" ht="19.5" customHeight="1" x14ac:dyDescent="0.25">
      <c r="A104" s="191">
        <v>231</v>
      </c>
      <c r="B104" s="212" t="s">
        <v>51</v>
      </c>
      <c r="C104" s="184">
        <f t="shared" si="0"/>
        <v>2650</v>
      </c>
      <c r="D104" s="184">
        <v>1847</v>
      </c>
      <c r="E104" s="184">
        <v>0</v>
      </c>
      <c r="F104" s="184">
        <v>0</v>
      </c>
      <c r="G104" s="184">
        <v>803</v>
      </c>
      <c r="H104" s="213"/>
      <c r="I104" s="213"/>
    </row>
    <row r="105" spans="1:9" s="178" customFormat="1" ht="19.5" customHeight="1" x14ac:dyDescent="0.25">
      <c r="A105" s="191">
        <v>115</v>
      </c>
      <c r="B105" s="212" t="s">
        <v>21</v>
      </c>
      <c r="C105" s="184">
        <f t="shared" si="0"/>
        <v>7600</v>
      </c>
      <c r="D105" s="184">
        <v>1923</v>
      </c>
      <c r="E105" s="184">
        <v>0</v>
      </c>
      <c r="F105" s="184">
        <v>5511</v>
      </c>
      <c r="G105" s="184">
        <v>166</v>
      </c>
      <c r="H105" s="213"/>
      <c r="I105" s="213"/>
    </row>
    <row r="106" spans="1:9" s="178" customFormat="1" ht="19.5" customHeight="1" x14ac:dyDescent="0.25">
      <c r="A106" s="191">
        <v>81</v>
      </c>
      <c r="B106" s="212" t="s">
        <v>33</v>
      </c>
      <c r="C106" s="184">
        <f t="shared" si="0"/>
        <v>1100</v>
      </c>
      <c r="D106" s="184">
        <v>1045</v>
      </c>
      <c r="E106" s="184">
        <v>0</v>
      </c>
      <c r="F106" s="184">
        <v>5</v>
      </c>
      <c r="G106" s="184">
        <v>50</v>
      </c>
      <c r="H106" s="213"/>
      <c r="I106" s="213"/>
    </row>
    <row r="107" spans="1:9" s="178" customFormat="1" ht="19.5" customHeight="1" x14ac:dyDescent="0.25">
      <c r="A107" s="191">
        <v>83</v>
      </c>
      <c r="B107" s="212" t="s">
        <v>24</v>
      </c>
      <c r="C107" s="184">
        <f t="shared" si="0"/>
        <v>2100</v>
      </c>
      <c r="D107" s="184">
        <v>1371</v>
      </c>
      <c r="E107" s="184">
        <v>0</v>
      </c>
      <c r="F107" s="184">
        <v>383</v>
      </c>
      <c r="G107" s="184">
        <v>346</v>
      </c>
      <c r="H107" s="213"/>
      <c r="I107" s="213"/>
    </row>
    <row r="108" spans="1:9" s="178" customFormat="1" ht="19.5" customHeight="1" x14ac:dyDescent="0.25">
      <c r="A108" s="191">
        <v>85</v>
      </c>
      <c r="B108" s="212" t="s">
        <v>34</v>
      </c>
      <c r="C108" s="184">
        <f t="shared" si="0"/>
        <v>1000</v>
      </c>
      <c r="D108" s="184">
        <v>436</v>
      </c>
      <c r="E108" s="184">
        <v>0</v>
      </c>
      <c r="F108" s="184">
        <v>514</v>
      </c>
      <c r="G108" s="184">
        <v>50</v>
      </c>
      <c r="H108" s="213"/>
      <c r="I108" s="213"/>
    </row>
    <row r="109" spans="1:9" s="178" customFormat="1" ht="19.5" customHeight="1" x14ac:dyDescent="0.25">
      <c r="A109" s="191">
        <v>87</v>
      </c>
      <c r="B109" s="212" t="s">
        <v>26</v>
      </c>
      <c r="C109" s="184">
        <f t="shared" si="0"/>
        <v>5300</v>
      </c>
      <c r="D109" s="184">
        <v>4300</v>
      </c>
      <c r="E109" s="184">
        <v>0</v>
      </c>
      <c r="F109" s="184">
        <v>560</v>
      </c>
      <c r="G109" s="184">
        <v>440</v>
      </c>
      <c r="H109" s="213"/>
      <c r="I109" s="213"/>
    </row>
    <row r="110" spans="1:9" s="178" customFormat="1" ht="19.5" customHeight="1" x14ac:dyDescent="0.25">
      <c r="A110" s="191">
        <v>144</v>
      </c>
      <c r="B110" s="212" t="s">
        <v>22</v>
      </c>
      <c r="C110" s="184">
        <f t="shared" si="0"/>
        <v>36800</v>
      </c>
      <c r="D110" s="184">
        <v>400</v>
      </c>
      <c r="E110" s="184">
        <v>0</v>
      </c>
      <c r="F110" s="184">
        <v>36400</v>
      </c>
      <c r="G110" s="184">
        <v>0</v>
      </c>
      <c r="H110" s="213"/>
      <c r="I110" s="213"/>
    </row>
    <row r="111" spans="1:9" s="178" customFormat="1" ht="19.5" customHeight="1" x14ac:dyDescent="0.25">
      <c r="A111" s="191">
        <v>292</v>
      </c>
      <c r="B111" s="212" t="s">
        <v>20</v>
      </c>
      <c r="C111" s="184">
        <f t="shared" si="0"/>
        <v>1200</v>
      </c>
      <c r="D111" s="184">
        <v>0</v>
      </c>
      <c r="E111" s="184">
        <v>0</v>
      </c>
      <c r="F111" s="184">
        <v>1200</v>
      </c>
      <c r="G111" s="184">
        <v>0</v>
      </c>
      <c r="H111" s="213"/>
      <c r="I111" s="213"/>
    </row>
    <row r="112" spans="1:9" s="178" customFormat="1" ht="21.75" customHeight="1" x14ac:dyDescent="0.25">
      <c r="A112" s="191">
        <v>29</v>
      </c>
      <c r="B112" s="212" t="s">
        <v>178</v>
      </c>
      <c r="C112" s="184">
        <f t="shared" si="0"/>
        <v>3200</v>
      </c>
      <c r="D112" s="184">
        <v>3200</v>
      </c>
      <c r="E112" s="184">
        <v>0</v>
      </c>
      <c r="F112" s="184">
        <v>0</v>
      </c>
      <c r="G112" s="184">
        <v>0</v>
      </c>
      <c r="H112" s="213"/>
      <c r="I112" s="213"/>
    </row>
    <row r="113" spans="1:9" s="178" customFormat="1" ht="21.75" customHeight="1" x14ac:dyDescent="0.25">
      <c r="A113" s="191">
        <v>33</v>
      </c>
      <c r="B113" s="212" t="s">
        <v>46</v>
      </c>
      <c r="C113" s="184">
        <f t="shared" si="0"/>
        <v>65350</v>
      </c>
      <c r="D113" s="184">
        <v>16296</v>
      </c>
      <c r="E113" s="184">
        <v>16622</v>
      </c>
      <c r="F113" s="184">
        <v>31381</v>
      </c>
      <c r="G113" s="184">
        <v>1051</v>
      </c>
      <c r="H113" s="213"/>
      <c r="I113" s="213"/>
    </row>
    <row r="114" spans="1:9" s="178" customFormat="1" ht="21.75" customHeight="1" x14ac:dyDescent="0.25">
      <c r="A114" s="191">
        <v>35</v>
      </c>
      <c r="B114" s="212" t="s">
        <v>47</v>
      </c>
      <c r="C114" s="184">
        <f t="shared" si="0"/>
        <v>7050</v>
      </c>
      <c r="D114" s="184">
        <v>6616</v>
      </c>
      <c r="E114" s="184">
        <v>0</v>
      </c>
      <c r="F114" s="184">
        <v>0</v>
      </c>
      <c r="G114" s="184">
        <v>434</v>
      </c>
      <c r="H114" s="213"/>
      <c r="I114" s="213"/>
    </row>
    <row r="115" spans="1:9" s="178" customFormat="1" ht="21.75" customHeight="1" x14ac:dyDescent="0.25">
      <c r="A115" s="191">
        <v>140</v>
      </c>
      <c r="B115" s="212" t="s">
        <v>195</v>
      </c>
      <c r="C115" s="184">
        <f t="shared" si="0"/>
        <v>62240</v>
      </c>
      <c r="D115" s="184">
        <v>32160</v>
      </c>
      <c r="E115" s="184">
        <v>9442</v>
      </c>
      <c r="F115" s="184">
        <v>20638</v>
      </c>
      <c r="G115" s="184">
        <v>0</v>
      </c>
      <c r="H115" s="213"/>
      <c r="I115" s="213"/>
    </row>
    <row r="116" spans="1:9" s="178" customFormat="1" ht="21.75" customHeight="1" x14ac:dyDescent="0.25">
      <c r="A116" s="191">
        <v>49</v>
      </c>
      <c r="B116" s="212" t="s">
        <v>16</v>
      </c>
      <c r="C116" s="184">
        <f t="shared" si="0"/>
        <v>10050</v>
      </c>
      <c r="D116" s="184">
        <v>10050</v>
      </c>
      <c r="E116" s="184">
        <v>0</v>
      </c>
      <c r="F116" s="184">
        <v>0</v>
      </c>
      <c r="G116" s="184">
        <v>0</v>
      </c>
      <c r="H116" s="213"/>
      <c r="I116" s="213"/>
    </row>
    <row r="117" spans="1:9" s="178" customFormat="1" ht="21.75" customHeight="1" x14ac:dyDescent="0.25">
      <c r="A117" s="191">
        <v>142</v>
      </c>
      <c r="B117" s="212" t="s">
        <v>365</v>
      </c>
      <c r="C117" s="184">
        <f t="shared" si="0"/>
        <v>3300</v>
      </c>
      <c r="D117" s="184">
        <v>0</v>
      </c>
      <c r="E117" s="184">
        <v>0</v>
      </c>
      <c r="F117" s="184">
        <v>3300</v>
      </c>
      <c r="G117" s="184">
        <v>0</v>
      </c>
      <c r="H117" s="213"/>
      <c r="I117" s="213"/>
    </row>
    <row r="118" spans="1:9" s="178" customFormat="1" ht="21.75" customHeight="1" x14ac:dyDescent="0.25">
      <c r="A118" s="191">
        <v>129</v>
      </c>
      <c r="B118" s="212" t="s">
        <v>185</v>
      </c>
      <c r="C118" s="184">
        <f t="shared" si="0"/>
        <v>4900</v>
      </c>
      <c r="D118" s="184">
        <v>0</v>
      </c>
      <c r="E118" s="184">
        <v>0</v>
      </c>
      <c r="F118" s="184">
        <v>4900</v>
      </c>
      <c r="G118" s="184">
        <v>0</v>
      </c>
      <c r="H118" s="213"/>
      <c r="I118" s="213"/>
    </row>
    <row r="119" spans="1:9" s="178" customFormat="1" ht="21.75" customHeight="1" x14ac:dyDescent="0.25">
      <c r="A119" s="191">
        <v>133</v>
      </c>
      <c r="B119" s="214" t="s">
        <v>366</v>
      </c>
      <c r="C119" s="184">
        <f t="shared" si="0"/>
        <v>5200</v>
      </c>
      <c r="D119" s="184">
        <v>437</v>
      </c>
      <c r="E119" s="184">
        <v>0</v>
      </c>
      <c r="F119" s="184">
        <v>4763</v>
      </c>
      <c r="G119" s="184">
        <v>0</v>
      </c>
      <c r="H119" s="213"/>
      <c r="I119" s="213"/>
    </row>
    <row r="120" spans="1:9" s="178" customFormat="1" ht="21.75" customHeight="1" x14ac:dyDescent="0.25">
      <c r="A120" s="191">
        <v>135</v>
      </c>
      <c r="B120" s="212" t="s">
        <v>196</v>
      </c>
      <c r="C120" s="184">
        <f t="shared" si="0"/>
        <v>10250</v>
      </c>
      <c r="D120" s="184">
        <v>6514</v>
      </c>
      <c r="E120" s="184">
        <v>0</v>
      </c>
      <c r="F120" s="184">
        <v>3736</v>
      </c>
      <c r="G120" s="184">
        <v>0</v>
      </c>
      <c r="H120" s="213"/>
      <c r="I120" s="213"/>
    </row>
    <row r="121" spans="1:9" s="178" customFormat="1" ht="21.75" customHeight="1" x14ac:dyDescent="0.25">
      <c r="A121" s="191">
        <v>175</v>
      </c>
      <c r="B121" s="212" t="s">
        <v>197</v>
      </c>
      <c r="C121" s="184">
        <f t="shared" si="0"/>
        <v>2200</v>
      </c>
      <c r="D121" s="184">
        <v>0</v>
      </c>
      <c r="E121" s="184">
        <v>0</v>
      </c>
      <c r="F121" s="184">
        <v>2200</v>
      </c>
      <c r="G121" s="184">
        <v>0</v>
      </c>
      <c r="H121" s="213"/>
      <c r="I121" s="213"/>
    </row>
    <row r="122" spans="1:9" s="178" customFormat="1" ht="21.75" customHeight="1" x14ac:dyDescent="0.25">
      <c r="A122" s="191">
        <v>4</v>
      </c>
      <c r="B122" s="212" t="s">
        <v>50</v>
      </c>
      <c r="C122" s="184">
        <f t="shared" si="0"/>
        <v>19300</v>
      </c>
      <c r="D122" s="184">
        <v>19300</v>
      </c>
      <c r="E122" s="184">
        <v>0</v>
      </c>
      <c r="F122" s="184">
        <v>0</v>
      </c>
      <c r="G122" s="184">
        <v>0</v>
      </c>
      <c r="H122" s="213"/>
      <c r="I122" s="213"/>
    </row>
    <row r="123" spans="1:9" s="178" customFormat="1" ht="21.75" customHeight="1" x14ac:dyDescent="0.25">
      <c r="A123" s="191">
        <v>10</v>
      </c>
      <c r="B123" s="212" t="s">
        <v>198</v>
      </c>
      <c r="C123" s="184">
        <f t="shared" si="0"/>
        <v>40000</v>
      </c>
      <c r="D123" s="184">
        <v>26203</v>
      </c>
      <c r="E123" s="184">
        <v>7446</v>
      </c>
      <c r="F123" s="184">
        <v>0</v>
      </c>
      <c r="G123" s="184">
        <v>6351</v>
      </c>
      <c r="H123" s="213"/>
      <c r="I123" s="213"/>
    </row>
    <row r="124" spans="1:9" s="178" customFormat="1" ht="21.75" customHeight="1" x14ac:dyDescent="0.25">
      <c r="A124" s="191">
        <v>13</v>
      </c>
      <c r="B124" s="212" t="s">
        <v>59</v>
      </c>
      <c r="C124" s="184">
        <f t="shared" si="0"/>
        <v>7760</v>
      </c>
      <c r="D124" s="184">
        <v>7645</v>
      </c>
      <c r="E124" s="184">
        <v>0</v>
      </c>
      <c r="F124" s="184">
        <v>0</v>
      </c>
      <c r="G124" s="184">
        <v>115</v>
      </c>
      <c r="H124" s="213"/>
      <c r="I124" s="213"/>
    </row>
    <row r="125" spans="1:9" s="178" customFormat="1" ht="21.75" customHeight="1" x14ac:dyDescent="0.25">
      <c r="A125" s="191">
        <v>23</v>
      </c>
      <c r="B125" s="212" t="s">
        <v>199</v>
      </c>
      <c r="C125" s="184">
        <f t="shared" si="0"/>
        <v>10100</v>
      </c>
      <c r="D125" s="184">
        <v>0</v>
      </c>
      <c r="E125" s="184">
        <v>0</v>
      </c>
      <c r="F125" s="184">
        <v>0</v>
      </c>
      <c r="G125" s="184">
        <v>10100</v>
      </c>
      <c r="H125" s="213"/>
      <c r="I125" s="213"/>
    </row>
    <row r="126" spans="1:9" s="178" customFormat="1" ht="21.75" customHeight="1" x14ac:dyDescent="0.25">
      <c r="A126" s="191">
        <v>27</v>
      </c>
      <c r="B126" s="212" t="s">
        <v>200</v>
      </c>
      <c r="C126" s="184">
        <f t="shared" si="0"/>
        <v>2000</v>
      </c>
      <c r="D126" s="184">
        <v>0</v>
      </c>
      <c r="E126" s="184">
        <v>0</v>
      </c>
      <c r="F126" s="184">
        <v>0</v>
      </c>
      <c r="G126" s="184">
        <v>2000</v>
      </c>
      <c r="H126" s="213"/>
      <c r="I126" s="213"/>
    </row>
    <row r="127" spans="1:9" s="178" customFormat="1" ht="21.75" customHeight="1" x14ac:dyDescent="0.25">
      <c r="A127" s="191">
        <v>20</v>
      </c>
      <c r="B127" s="212" t="s">
        <v>201</v>
      </c>
      <c r="C127" s="184">
        <f t="shared" si="0"/>
        <v>3300</v>
      </c>
      <c r="D127" s="184">
        <v>0</v>
      </c>
      <c r="E127" s="184">
        <v>0</v>
      </c>
      <c r="F127" s="184">
        <v>0</v>
      </c>
      <c r="G127" s="184">
        <v>3300</v>
      </c>
      <c r="H127" s="213"/>
      <c r="I127" s="213"/>
    </row>
    <row r="128" spans="1:9" s="178" customFormat="1" ht="21.75" customHeight="1" x14ac:dyDescent="0.25">
      <c r="A128" s="191">
        <v>28</v>
      </c>
      <c r="B128" s="212" t="s">
        <v>10</v>
      </c>
      <c r="C128" s="184">
        <f t="shared" si="0"/>
        <v>10800</v>
      </c>
      <c r="D128" s="184">
        <v>0</v>
      </c>
      <c r="E128" s="184">
        <v>0</v>
      </c>
      <c r="F128" s="184">
        <v>10800</v>
      </c>
      <c r="G128" s="184">
        <v>0</v>
      </c>
      <c r="H128" s="213"/>
      <c r="I128" s="213"/>
    </row>
    <row r="129" spans="1:9" s="178" customFormat="1" ht="21.75" customHeight="1" x14ac:dyDescent="0.25">
      <c r="A129" s="191">
        <v>139</v>
      </c>
      <c r="B129" s="212" t="s">
        <v>78</v>
      </c>
      <c r="C129" s="184">
        <f t="shared" si="0"/>
        <v>37700</v>
      </c>
      <c r="D129" s="184">
        <v>0</v>
      </c>
      <c r="E129" s="184">
        <v>15364</v>
      </c>
      <c r="F129" s="184">
        <v>22336</v>
      </c>
      <c r="G129" s="184">
        <v>0</v>
      </c>
      <c r="H129" s="213"/>
      <c r="I129" s="213"/>
    </row>
    <row r="130" spans="1:9" s="178" customFormat="1" ht="21.75" customHeight="1" x14ac:dyDescent="0.25">
      <c r="A130" s="191">
        <v>354</v>
      </c>
      <c r="B130" s="212" t="s">
        <v>55</v>
      </c>
      <c r="C130" s="184">
        <f t="shared" si="0"/>
        <v>65026</v>
      </c>
      <c r="D130" s="184">
        <v>44321</v>
      </c>
      <c r="E130" s="184">
        <v>6421</v>
      </c>
      <c r="F130" s="184">
        <v>9709</v>
      </c>
      <c r="G130" s="184">
        <v>4575</v>
      </c>
      <c r="H130" s="213"/>
      <c r="I130" s="213"/>
    </row>
    <row r="131" spans="1:9" s="178" customFormat="1" ht="21.75" customHeight="1" x14ac:dyDescent="0.25">
      <c r="A131" s="182">
        <v>466</v>
      </c>
      <c r="B131" s="183" t="s">
        <v>221</v>
      </c>
      <c r="C131" s="184">
        <f t="shared" si="0"/>
        <v>3300</v>
      </c>
      <c r="D131" s="184">
        <v>0</v>
      </c>
      <c r="E131" s="184">
        <v>0</v>
      </c>
      <c r="F131" s="184">
        <v>3300</v>
      </c>
      <c r="G131" s="184">
        <v>0</v>
      </c>
      <c r="H131" s="213"/>
      <c r="I131" s="213"/>
    </row>
    <row r="132" spans="1:9" s="178" customFormat="1" ht="21.75" customHeight="1" x14ac:dyDescent="0.25">
      <c r="A132" s="191">
        <v>173</v>
      </c>
      <c r="B132" s="212" t="s">
        <v>39</v>
      </c>
      <c r="C132" s="184">
        <f t="shared" si="0"/>
        <v>16300</v>
      </c>
      <c r="D132" s="184">
        <v>0</v>
      </c>
      <c r="E132" s="184">
        <v>0</v>
      </c>
      <c r="F132" s="184">
        <v>16300</v>
      </c>
      <c r="G132" s="184">
        <v>0</v>
      </c>
      <c r="H132" s="213"/>
      <c r="I132" s="213"/>
    </row>
    <row r="133" spans="1:9" s="178" customFormat="1" ht="21.75" customHeight="1" x14ac:dyDescent="0.25">
      <c r="A133" s="191">
        <v>151</v>
      </c>
      <c r="B133" s="212" t="s">
        <v>62</v>
      </c>
      <c r="C133" s="184">
        <f t="shared" si="0"/>
        <v>250</v>
      </c>
      <c r="D133" s="184">
        <v>50</v>
      </c>
      <c r="E133" s="184">
        <v>0</v>
      </c>
      <c r="F133" s="184">
        <v>0</v>
      </c>
      <c r="G133" s="184">
        <v>200</v>
      </c>
      <c r="H133" s="213"/>
      <c r="I133" s="213"/>
    </row>
    <row r="134" spans="1:9" s="178" customFormat="1" ht="21.75" customHeight="1" x14ac:dyDescent="0.25">
      <c r="A134" s="191">
        <v>281</v>
      </c>
      <c r="B134" s="212" t="s">
        <v>203</v>
      </c>
      <c r="C134" s="184">
        <f t="shared" si="0"/>
        <v>270</v>
      </c>
      <c r="D134" s="184">
        <v>0</v>
      </c>
      <c r="E134" s="184">
        <v>0</v>
      </c>
      <c r="F134" s="184">
        <v>0</v>
      </c>
      <c r="G134" s="184">
        <v>270</v>
      </c>
      <c r="H134" s="213"/>
      <c r="I134" s="213"/>
    </row>
    <row r="135" spans="1:9" s="178" customFormat="1" ht="21.75" customHeight="1" x14ac:dyDescent="0.25">
      <c r="A135" s="191">
        <v>294</v>
      </c>
      <c r="B135" s="212" t="s">
        <v>54</v>
      </c>
      <c r="C135" s="184">
        <f t="shared" si="0"/>
        <v>20</v>
      </c>
      <c r="D135" s="184">
        <v>20</v>
      </c>
      <c r="E135" s="184">
        <v>0</v>
      </c>
      <c r="F135" s="184">
        <v>0</v>
      </c>
      <c r="G135" s="184">
        <v>0</v>
      </c>
      <c r="H135" s="213"/>
      <c r="I135" s="213"/>
    </row>
    <row r="136" spans="1:9" s="178" customFormat="1" ht="21.75" customHeight="1" x14ac:dyDescent="0.25">
      <c r="A136" s="191">
        <v>205</v>
      </c>
      <c r="B136" s="212" t="s">
        <v>202</v>
      </c>
      <c r="C136" s="184">
        <f t="shared" si="0"/>
        <v>300</v>
      </c>
      <c r="D136" s="184">
        <v>300</v>
      </c>
      <c r="E136" s="184">
        <v>0</v>
      </c>
      <c r="F136" s="184">
        <v>0</v>
      </c>
      <c r="G136" s="184">
        <v>0</v>
      </c>
      <c r="H136" s="213"/>
      <c r="I136" s="213"/>
    </row>
    <row r="137" spans="1:9" s="178" customFormat="1" ht="21.75" customHeight="1" x14ac:dyDescent="0.25">
      <c r="A137" s="191">
        <v>355</v>
      </c>
      <c r="B137" s="212" t="s">
        <v>183</v>
      </c>
      <c r="C137" s="184">
        <f t="shared" si="0"/>
        <v>5050</v>
      </c>
      <c r="D137" s="184">
        <v>0</v>
      </c>
      <c r="E137" s="184">
        <v>5050</v>
      </c>
      <c r="F137" s="184">
        <v>0</v>
      </c>
      <c r="G137" s="184">
        <v>0</v>
      </c>
      <c r="H137" s="213"/>
      <c r="I137" s="213"/>
    </row>
    <row r="138" spans="1:9" s="178" customFormat="1" ht="21.75" customHeight="1" x14ac:dyDescent="0.25">
      <c r="A138" s="191"/>
      <c r="B138" s="215" t="s">
        <v>40</v>
      </c>
      <c r="C138" s="216">
        <f>SUM(C90:C137)</f>
        <v>544866</v>
      </c>
      <c r="D138" s="216">
        <f>SUM(D90:D137)</f>
        <v>247804</v>
      </c>
      <c r="E138" s="216">
        <f>SUM(E90:E137)</f>
        <v>60345</v>
      </c>
      <c r="F138" s="216">
        <f>SUM(F90:F137)</f>
        <v>194639</v>
      </c>
      <c r="G138" s="216">
        <f>SUM(G90:G137)</f>
        <v>42078</v>
      </c>
      <c r="H138" s="199"/>
      <c r="I138" s="199"/>
    </row>
    <row r="139" spans="1:9" s="178" customFormat="1" ht="21.75" customHeight="1" x14ac:dyDescent="0.25">
      <c r="A139" s="197"/>
      <c r="B139" s="217"/>
      <c r="C139" s="218"/>
      <c r="D139" s="218"/>
      <c r="E139" s="218"/>
    </row>
    <row r="140" spans="1:9" s="178" customFormat="1" ht="27" customHeight="1" x14ac:dyDescent="0.25">
      <c r="A140" s="219"/>
      <c r="B140" s="200" t="s">
        <v>222</v>
      </c>
      <c r="C140" s="200"/>
      <c r="D140" s="200"/>
      <c r="E140" s="200"/>
      <c r="F140" s="200"/>
      <c r="G140" s="220"/>
      <c r="H140" s="220"/>
      <c r="I140" s="220"/>
    </row>
    <row r="141" spans="1:9" s="178" customFormat="1" ht="21.75" customHeight="1" x14ac:dyDescent="0.25">
      <c r="A141" s="174" t="s">
        <v>2</v>
      </c>
      <c r="B141" s="201" t="s">
        <v>186</v>
      </c>
      <c r="C141" s="221" t="s">
        <v>223</v>
      </c>
      <c r="D141" s="221" t="s">
        <v>192</v>
      </c>
      <c r="E141" s="221" t="s">
        <v>224</v>
      </c>
      <c r="F141" s="222" t="s">
        <v>177</v>
      </c>
      <c r="G141" s="190"/>
      <c r="H141" s="190"/>
      <c r="I141" s="190"/>
    </row>
    <row r="142" spans="1:9" s="178" customFormat="1" ht="45" customHeight="1" x14ac:dyDescent="0.25">
      <c r="A142" s="179"/>
      <c r="B142" s="207"/>
      <c r="C142" s="223"/>
      <c r="D142" s="223"/>
      <c r="E142" s="223"/>
      <c r="F142" s="224" t="s">
        <v>225</v>
      </c>
      <c r="G142" s="225"/>
      <c r="H142" s="225"/>
      <c r="I142" s="225"/>
    </row>
    <row r="143" spans="1:9" s="178" customFormat="1" ht="21.75" customHeight="1" x14ac:dyDescent="0.25">
      <c r="A143" s="226">
        <v>61</v>
      </c>
      <c r="B143" s="227" t="s">
        <v>45</v>
      </c>
      <c r="C143" s="184">
        <v>65</v>
      </c>
      <c r="D143" s="184">
        <v>50</v>
      </c>
      <c r="E143" s="184">
        <v>5371</v>
      </c>
      <c r="F143" s="228"/>
    </row>
    <row r="144" spans="1:9" s="178" customFormat="1" ht="23.25" customHeight="1" x14ac:dyDescent="0.25">
      <c r="A144" s="226">
        <v>59</v>
      </c>
      <c r="B144" s="227" t="s">
        <v>27</v>
      </c>
      <c r="C144" s="184">
        <v>3605</v>
      </c>
      <c r="D144" s="184">
        <v>5000</v>
      </c>
      <c r="E144" s="184">
        <v>14240</v>
      </c>
      <c r="F144" s="184">
        <v>1500</v>
      </c>
    </row>
    <row r="145" spans="1:6" s="178" customFormat="1" ht="24.75" customHeight="1" x14ac:dyDescent="0.25">
      <c r="A145" s="226">
        <v>63</v>
      </c>
      <c r="B145" s="227" t="s">
        <v>28</v>
      </c>
      <c r="C145" s="184">
        <v>334</v>
      </c>
      <c r="D145" s="184">
        <v>257</v>
      </c>
      <c r="E145" s="184">
        <v>5058</v>
      </c>
      <c r="F145" s="228"/>
    </row>
    <row r="146" spans="1:6" s="178" customFormat="1" ht="14.25" customHeight="1" x14ac:dyDescent="0.25">
      <c r="A146" s="226">
        <v>65</v>
      </c>
      <c r="B146" s="227" t="s">
        <v>29</v>
      </c>
      <c r="C146" s="184">
        <v>4217</v>
      </c>
      <c r="D146" s="184">
        <v>720</v>
      </c>
      <c r="E146" s="184">
        <v>7703</v>
      </c>
      <c r="F146" s="228"/>
    </row>
    <row r="147" spans="1:6" s="178" customFormat="1" x14ac:dyDescent="0.25">
      <c r="A147" s="226">
        <v>67</v>
      </c>
      <c r="B147" s="227" t="s">
        <v>57</v>
      </c>
      <c r="C147" s="184">
        <v>3516</v>
      </c>
      <c r="D147" s="184">
        <v>70</v>
      </c>
      <c r="E147" s="184">
        <v>2135</v>
      </c>
      <c r="F147" s="228"/>
    </row>
    <row r="148" spans="1:6" s="178" customFormat="1" ht="21" customHeight="1" x14ac:dyDescent="0.25">
      <c r="A148" s="226">
        <v>69</v>
      </c>
      <c r="B148" s="227" t="s">
        <v>30</v>
      </c>
      <c r="C148" s="184">
        <v>4116</v>
      </c>
      <c r="D148" s="184">
        <v>629</v>
      </c>
      <c r="E148" s="184">
        <v>3508</v>
      </c>
      <c r="F148" s="184">
        <v>100</v>
      </c>
    </row>
    <row r="149" spans="1:6" s="178" customFormat="1" ht="21" customHeight="1" x14ac:dyDescent="0.25">
      <c r="A149" s="226">
        <v>71</v>
      </c>
      <c r="B149" s="227" t="s">
        <v>12</v>
      </c>
      <c r="C149" s="184">
        <v>5633</v>
      </c>
      <c r="D149" s="184">
        <v>80</v>
      </c>
      <c r="E149" s="184">
        <v>6185</v>
      </c>
      <c r="F149" s="228"/>
    </row>
    <row r="150" spans="1:6" s="178" customFormat="1" ht="21" customHeight="1" x14ac:dyDescent="0.25">
      <c r="A150" s="226">
        <v>103</v>
      </c>
      <c r="B150" s="227" t="s">
        <v>13</v>
      </c>
      <c r="C150" s="184">
        <v>11328</v>
      </c>
      <c r="D150" s="184">
        <v>410</v>
      </c>
      <c r="E150" s="184">
        <v>26605</v>
      </c>
      <c r="F150" s="228"/>
    </row>
    <row r="151" spans="1:6" s="178" customFormat="1" ht="21" customHeight="1" x14ac:dyDescent="0.25">
      <c r="A151" s="226">
        <v>73</v>
      </c>
      <c r="B151" s="227" t="s">
        <v>15</v>
      </c>
      <c r="C151" s="184">
        <v>3854</v>
      </c>
      <c r="D151" s="184">
        <v>154</v>
      </c>
      <c r="E151" s="184">
        <v>4187</v>
      </c>
      <c r="F151" s="228"/>
    </row>
    <row r="152" spans="1:6" s="178" customFormat="1" ht="21.75" customHeight="1" x14ac:dyDescent="0.25">
      <c r="A152" s="226">
        <v>232</v>
      </c>
      <c r="B152" s="227" t="s">
        <v>52</v>
      </c>
      <c r="C152" s="184">
        <v>2943</v>
      </c>
      <c r="D152" s="184">
        <v>30</v>
      </c>
      <c r="E152" s="184">
        <v>2580</v>
      </c>
      <c r="F152" s="228"/>
    </row>
    <row r="153" spans="1:6" s="178" customFormat="1" ht="21" customHeight="1" x14ac:dyDescent="0.25">
      <c r="A153" s="226">
        <v>75</v>
      </c>
      <c r="B153" s="227" t="s">
        <v>58</v>
      </c>
      <c r="C153" s="184">
        <v>1508</v>
      </c>
      <c r="D153" s="184">
        <v>945</v>
      </c>
      <c r="E153" s="184">
        <v>4896</v>
      </c>
      <c r="F153" s="228"/>
    </row>
    <row r="154" spans="1:6" s="178" customFormat="1" ht="21" customHeight="1" x14ac:dyDescent="0.25">
      <c r="A154" s="226">
        <v>275</v>
      </c>
      <c r="B154" s="227" t="s">
        <v>48</v>
      </c>
      <c r="C154" s="184">
        <v>598</v>
      </c>
      <c r="D154" s="184">
        <v>752</v>
      </c>
      <c r="E154" s="184">
        <v>226</v>
      </c>
      <c r="F154" s="228"/>
    </row>
    <row r="155" spans="1:6" s="178" customFormat="1" ht="21" customHeight="1" x14ac:dyDescent="0.25">
      <c r="A155" s="226">
        <v>203</v>
      </c>
      <c r="B155" s="227" t="s">
        <v>31</v>
      </c>
      <c r="C155" s="184">
        <v>389</v>
      </c>
      <c r="D155" s="184">
        <v>1360</v>
      </c>
      <c r="E155" s="184">
        <v>5581</v>
      </c>
      <c r="F155" s="228"/>
    </row>
    <row r="156" spans="1:6" s="178" customFormat="1" ht="21" customHeight="1" x14ac:dyDescent="0.25">
      <c r="A156" s="226">
        <v>79</v>
      </c>
      <c r="B156" s="227" t="s">
        <v>32</v>
      </c>
      <c r="C156" s="184">
        <v>1750</v>
      </c>
      <c r="D156" s="184">
        <v>1370</v>
      </c>
      <c r="E156" s="184">
        <v>9325</v>
      </c>
      <c r="F156" s="228"/>
    </row>
    <row r="157" spans="1:6" s="178" customFormat="1" ht="21" customHeight="1" x14ac:dyDescent="0.25">
      <c r="A157" s="226">
        <v>231</v>
      </c>
      <c r="B157" s="227" t="s">
        <v>51</v>
      </c>
      <c r="C157" s="184">
        <v>3177</v>
      </c>
      <c r="D157" s="184">
        <v>803</v>
      </c>
      <c r="E157" s="184">
        <v>4920</v>
      </c>
      <c r="F157" s="228"/>
    </row>
    <row r="158" spans="1:6" s="178" customFormat="1" ht="21" customHeight="1" x14ac:dyDescent="0.25">
      <c r="A158" s="226">
        <v>115</v>
      </c>
      <c r="B158" s="227" t="s">
        <v>21</v>
      </c>
      <c r="C158" s="184">
        <v>4968</v>
      </c>
      <c r="D158" s="184">
        <v>166</v>
      </c>
      <c r="E158" s="184">
        <v>11810</v>
      </c>
      <c r="F158" s="228"/>
    </row>
    <row r="159" spans="1:6" s="178" customFormat="1" ht="21" customHeight="1" x14ac:dyDescent="0.25">
      <c r="A159" s="226">
        <v>81</v>
      </c>
      <c r="B159" s="227" t="s">
        <v>33</v>
      </c>
      <c r="C159" s="184">
        <v>401</v>
      </c>
      <c r="D159" s="184">
        <v>50</v>
      </c>
      <c r="E159" s="184">
        <v>3571</v>
      </c>
      <c r="F159" s="228"/>
    </row>
    <row r="160" spans="1:6" s="178" customFormat="1" ht="21" customHeight="1" x14ac:dyDescent="0.25">
      <c r="A160" s="226">
        <v>83</v>
      </c>
      <c r="B160" s="227" t="s">
        <v>24</v>
      </c>
      <c r="C160" s="184">
        <v>1505</v>
      </c>
      <c r="D160" s="184">
        <v>346</v>
      </c>
      <c r="E160" s="184">
        <v>4838</v>
      </c>
      <c r="F160" s="184">
        <v>935</v>
      </c>
    </row>
    <row r="161" spans="1:9" s="178" customFormat="1" ht="21" customHeight="1" x14ac:dyDescent="0.25">
      <c r="A161" s="226">
        <v>85</v>
      </c>
      <c r="B161" s="227" t="s">
        <v>34</v>
      </c>
      <c r="C161" s="184">
        <v>550</v>
      </c>
      <c r="D161" s="184">
        <v>50</v>
      </c>
      <c r="E161" s="184">
        <v>7422</v>
      </c>
      <c r="F161" s="228"/>
    </row>
    <row r="162" spans="1:9" s="178" customFormat="1" ht="21" customHeight="1" x14ac:dyDescent="0.25">
      <c r="A162" s="226">
        <v>87</v>
      </c>
      <c r="B162" s="227" t="s">
        <v>26</v>
      </c>
      <c r="C162" s="184">
        <v>3470</v>
      </c>
      <c r="D162" s="184">
        <v>440</v>
      </c>
      <c r="E162" s="184">
        <v>7053</v>
      </c>
      <c r="F162" s="228"/>
    </row>
    <row r="163" spans="1:9" s="178" customFormat="1" ht="21" customHeight="1" x14ac:dyDescent="0.25">
      <c r="A163" s="226">
        <v>33</v>
      </c>
      <c r="B163" s="227" t="s">
        <v>46</v>
      </c>
      <c r="C163" s="184">
        <v>3000</v>
      </c>
      <c r="D163" s="184">
        <v>1051</v>
      </c>
      <c r="E163" s="184">
        <v>5500</v>
      </c>
      <c r="F163" s="228"/>
    </row>
    <row r="164" spans="1:9" s="178" customFormat="1" ht="21" customHeight="1" x14ac:dyDescent="0.25">
      <c r="A164" s="226">
        <v>35</v>
      </c>
      <c r="B164" s="227" t="s">
        <v>47</v>
      </c>
      <c r="C164" s="184">
        <v>2400</v>
      </c>
      <c r="D164" s="184">
        <v>434</v>
      </c>
      <c r="E164" s="184">
        <v>15402</v>
      </c>
      <c r="F164" s="228"/>
    </row>
    <row r="165" spans="1:9" s="178" customFormat="1" ht="21" customHeight="1" x14ac:dyDescent="0.25">
      <c r="A165" s="229">
        <v>10</v>
      </c>
      <c r="B165" s="230" t="s">
        <v>198</v>
      </c>
      <c r="C165" s="184">
        <v>7606</v>
      </c>
      <c r="D165" s="184">
        <v>6351</v>
      </c>
      <c r="E165" s="184">
        <v>20077</v>
      </c>
      <c r="F165" s="228"/>
    </row>
    <row r="166" spans="1:9" s="178" customFormat="1" ht="21" customHeight="1" x14ac:dyDescent="0.25">
      <c r="A166" s="229">
        <v>13</v>
      </c>
      <c r="B166" s="230" t="s">
        <v>59</v>
      </c>
      <c r="C166" s="184">
        <v>2132</v>
      </c>
      <c r="D166" s="184">
        <v>115</v>
      </c>
      <c r="E166" s="184">
        <v>7300</v>
      </c>
      <c r="F166" s="228"/>
    </row>
    <row r="167" spans="1:9" s="178" customFormat="1" ht="21" customHeight="1" x14ac:dyDescent="0.25">
      <c r="A167" s="229">
        <v>23</v>
      </c>
      <c r="B167" s="230" t="s">
        <v>199</v>
      </c>
      <c r="C167" s="184">
        <v>2500</v>
      </c>
      <c r="D167" s="184">
        <v>10100</v>
      </c>
      <c r="E167" s="184">
        <v>23200</v>
      </c>
      <c r="F167" s="228"/>
    </row>
    <row r="168" spans="1:9" s="178" customFormat="1" ht="21" customHeight="1" x14ac:dyDescent="0.25">
      <c r="A168" s="229">
        <v>27</v>
      </c>
      <c r="B168" s="230" t="s">
        <v>200</v>
      </c>
      <c r="C168" s="184">
        <v>13000</v>
      </c>
      <c r="D168" s="184">
        <v>2000</v>
      </c>
      <c r="E168" s="184">
        <v>82560</v>
      </c>
      <c r="F168" s="184">
        <v>200</v>
      </c>
    </row>
    <row r="169" spans="1:9" s="178" customFormat="1" ht="21" customHeight="1" x14ac:dyDescent="0.25">
      <c r="A169" s="229">
        <v>20</v>
      </c>
      <c r="B169" s="230" t="s">
        <v>201</v>
      </c>
      <c r="C169" s="184">
        <v>12400</v>
      </c>
      <c r="D169" s="184">
        <v>3300</v>
      </c>
      <c r="E169" s="184">
        <v>40060</v>
      </c>
      <c r="F169" s="228"/>
    </row>
    <row r="170" spans="1:9" s="178" customFormat="1" ht="21" customHeight="1" x14ac:dyDescent="0.25">
      <c r="A170" s="229">
        <v>354</v>
      </c>
      <c r="B170" s="230" t="s">
        <v>55</v>
      </c>
      <c r="C170" s="184">
        <v>21710</v>
      </c>
      <c r="D170" s="184">
        <v>4575</v>
      </c>
      <c r="E170" s="184">
        <v>71000</v>
      </c>
      <c r="F170" s="228"/>
    </row>
    <row r="171" spans="1:9" s="178" customFormat="1" ht="21" customHeight="1" x14ac:dyDescent="0.25">
      <c r="A171" s="229">
        <v>151</v>
      </c>
      <c r="B171" s="230" t="s">
        <v>62</v>
      </c>
      <c r="C171" s="184">
        <v>80</v>
      </c>
      <c r="D171" s="184">
        <v>200</v>
      </c>
      <c r="E171" s="184">
        <v>1215</v>
      </c>
      <c r="F171" s="228"/>
    </row>
    <row r="172" spans="1:9" s="178" customFormat="1" ht="21" customHeight="1" x14ac:dyDescent="0.25">
      <c r="A172" s="229">
        <v>281</v>
      </c>
      <c r="B172" s="230" t="s">
        <v>203</v>
      </c>
      <c r="C172" s="184">
        <v>0</v>
      </c>
      <c r="D172" s="184">
        <v>270</v>
      </c>
      <c r="E172" s="184">
        <v>0</v>
      </c>
      <c r="F172" s="228"/>
    </row>
    <row r="173" spans="1:9" s="178" customFormat="1" ht="21" customHeight="1" x14ac:dyDescent="0.25">
      <c r="A173" s="229">
        <v>399</v>
      </c>
      <c r="B173" s="230" t="s">
        <v>206</v>
      </c>
      <c r="C173" s="184">
        <v>0</v>
      </c>
      <c r="D173" s="184">
        <v>0</v>
      </c>
      <c r="E173" s="184">
        <v>235</v>
      </c>
      <c r="F173" s="228"/>
    </row>
    <row r="174" spans="1:9" s="178" customFormat="1" ht="21" customHeight="1" x14ac:dyDescent="0.25">
      <c r="A174" s="231"/>
      <c r="B174" s="215" t="s">
        <v>40</v>
      </c>
      <c r="C174" s="232">
        <f>SUM(C143:C173)</f>
        <v>122755</v>
      </c>
      <c r="D174" s="232">
        <f>SUM(D143:D173)</f>
        <v>42078</v>
      </c>
      <c r="E174" s="232">
        <f>SUM(E143:E173)</f>
        <v>403763</v>
      </c>
      <c r="F174" s="232">
        <f>SUM(F143:F173)</f>
        <v>2735</v>
      </c>
      <c r="G174" s="233"/>
      <c r="H174" s="233"/>
      <c r="I174" s="233"/>
    </row>
    <row r="175" spans="1:9" s="178" customFormat="1" ht="21.75" customHeight="1" x14ac:dyDescent="0.25">
      <c r="A175" s="197"/>
      <c r="B175" s="217"/>
      <c r="C175" s="218"/>
      <c r="D175" s="218"/>
      <c r="G175" s="218"/>
      <c r="H175" s="218"/>
      <c r="I175" s="218"/>
    </row>
    <row r="176" spans="1:9" s="178" customFormat="1" ht="21.75" customHeight="1" x14ac:dyDescent="0.25">
      <c r="A176" s="197"/>
      <c r="B176" s="200" t="s">
        <v>226</v>
      </c>
      <c r="C176" s="200"/>
      <c r="D176" s="200"/>
      <c r="E176" s="200"/>
      <c r="F176" s="234"/>
      <c r="G176" s="218"/>
      <c r="H176" s="218"/>
      <c r="I176" s="218"/>
    </row>
    <row r="177" spans="1:9" s="178" customFormat="1" ht="20.25" customHeight="1" x14ac:dyDescent="0.25">
      <c r="A177" s="191" t="s">
        <v>2</v>
      </c>
      <c r="B177" s="235" t="s">
        <v>186</v>
      </c>
      <c r="C177" s="236" t="s">
        <v>227</v>
      </c>
      <c r="D177" s="218"/>
      <c r="E177" s="218"/>
      <c r="F177" s="237"/>
      <c r="G177" s="218"/>
      <c r="H177" s="218"/>
      <c r="I177" s="218"/>
    </row>
    <row r="178" spans="1:9" s="178" customFormat="1" ht="23.25" customHeight="1" x14ac:dyDescent="0.25">
      <c r="A178" s="191">
        <v>354</v>
      </c>
      <c r="B178" s="238" t="s">
        <v>55</v>
      </c>
      <c r="C178" s="239">
        <v>2010</v>
      </c>
      <c r="D178" s="218"/>
      <c r="E178" s="218"/>
      <c r="G178" s="218"/>
      <c r="H178" s="218"/>
      <c r="I178" s="218"/>
    </row>
    <row r="179" spans="1:9" s="178" customFormat="1" ht="21.75" customHeight="1" x14ac:dyDescent="0.25">
      <c r="A179" s="229">
        <v>463</v>
      </c>
      <c r="B179" s="240" t="s">
        <v>189</v>
      </c>
      <c r="C179" s="241">
        <v>151</v>
      </c>
      <c r="D179" s="218"/>
      <c r="E179" s="218"/>
      <c r="G179" s="218"/>
      <c r="H179" s="218"/>
      <c r="I179" s="218"/>
    </row>
    <row r="180" spans="1:9" s="178" customFormat="1" ht="21.75" customHeight="1" x14ac:dyDescent="0.25">
      <c r="A180" s="242"/>
      <c r="B180" s="243"/>
      <c r="C180" s="218"/>
      <c r="D180" s="218"/>
      <c r="E180" s="218"/>
      <c r="G180" s="218"/>
      <c r="H180" s="218"/>
      <c r="I180" s="218"/>
    </row>
    <row r="181" spans="1:9" s="178" customFormat="1" ht="24.75" customHeight="1" x14ac:dyDescent="0.25">
      <c r="A181" s="244" t="s">
        <v>228</v>
      </c>
      <c r="B181" s="244"/>
      <c r="C181" s="244"/>
      <c r="D181" s="244"/>
      <c r="E181" s="244"/>
      <c r="G181" s="218"/>
      <c r="H181" s="218"/>
      <c r="I181" s="218"/>
    </row>
    <row r="182" spans="1:9" s="178" customFormat="1" ht="33.75" customHeight="1" x14ac:dyDescent="0.25">
      <c r="A182" s="191" t="s">
        <v>2</v>
      </c>
      <c r="B182" s="235" t="s">
        <v>186</v>
      </c>
      <c r="C182" s="236" t="s">
        <v>229</v>
      </c>
      <c r="D182" s="226" t="s">
        <v>230</v>
      </c>
      <c r="E182" s="218"/>
      <c r="G182" s="218"/>
      <c r="H182" s="218"/>
      <c r="I182" s="218"/>
    </row>
    <row r="183" spans="1:9" s="178" customFormat="1" ht="25.5" customHeight="1" x14ac:dyDescent="0.25">
      <c r="A183" s="191">
        <v>59</v>
      </c>
      <c r="B183" s="245" t="s">
        <v>129</v>
      </c>
      <c r="C183" s="246">
        <v>2814</v>
      </c>
      <c r="D183" s="247">
        <v>1374</v>
      </c>
      <c r="E183" s="218"/>
      <c r="G183" s="218"/>
      <c r="H183" s="218"/>
      <c r="I183" s="218"/>
    </row>
    <row r="184" spans="1:9" s="178" customFormat="1" x14ac:dyDescent="0.25">
      <c r="A184" s="197"/>
      <c r="B184" s="217"/>
      <c r="C184" s="218"/>
      <c r="D184" s="218"/>
      <c r="E184" s="218"/>
      <c r="G184" s="218"/>
      <c r="H184" s="218"/>
      <c r="I184" s="218"/>
    </row>
    <row r="185" spans="1:9" s="178" customFormat="1" ht="44.25" customHeight="1" x14ac:dyDescent="0.25">
      <c r="A185" s="248"/>
      <c r="B185" s="249" t="s">
        <v>231</v>
      </c>
      <c r="C185" s="249"/>
      <c r="D185" s="249"/>
      <c r="E185" s="249"/>
      <c r="G185" s="218"/>
      <c r="H185" s="218"/>
      <c r="I185" s="218"/>
    </row>
    <row r="186" spans="1:9" s="178" customFormat="1" ht="31.5" customHeight="1" x14ac:dyDescent="0.25">
      <c r="A186" s="191" t="s">
        <v>2</v>
      </c>
      <c r="B186" s="250" t="s">
        <v>232</v>
      </c>
      <c r="C186" s="251" t="s">
        <v>229</v>
      </c>
      <c r="D186" s="218"/>
      <c r="E186" s="218"/>
      <c r="G186" s="218"/>
      <c r="H186" s="218"/>
      <c r="I186" s="218"/>
    </row>
    <row r="187" spans="1:9" s="178" customFormat="1" ht="25.5" customHeight="1" x14ac:dyDescent="0.3">
      <c r="A187" s="191">
        <v>140</v>
      </c>
      <c r="B187" s="252" t="s">
        <v>195</v>
      </c>
      <c r="C187" s="253">
        <v>360</v>
      </c>
      <c r="D187" s="254"/>
      <c r="E187" s="218"/>
      <c r="G187" s="218"/>
      <c r="H187" s="218"/>
      <c r="I187" s="218"/>
    </row>
    <row r="188" spans="1:9" s="178" customFormat="1" x14ac:dyDescent="0.25">
      <c r="A188" s="197"/>
      <c r="B188" s="217"/>
      <c r="C188" s="218"/>
      <c r="D188" s="218"/>
      <c r="E188" s="218"/>
      <c r="G188" s="218"/>
      <c r="H188" s="218"/>
      <c r="I188" s="218"/>
    </row>
    <row r="189" spans="1:9" s="178" customFormat="1" ht="42.75" customHeight="1" x14ac:dyDescent="0.25">
      <c r="A189" s="197"/>
      <c r="B189" s="255" t="s">
        <v>233</v>
      </c>
      <c r="C189" s="255"/>
      <c r="D189" s="255"/>
      <c r="E189" s="255"/>
      <c r="G189" s="218"/>
      <c r="H189" s="218"/>
      <c r="I189" s="218"/>
    </row>
    <row r="190" spans="1:9" s="178" customFormat="1" ht="25.5" customHeight="1" x14ac:dyDescent="0.25">
      <c r="A190" s="191" t="s">
        <v>2</v>
      </c>
      <c r="B190" s="256" t="s">
        <v>186</v>
      </c>
      <c r="C190" s="250" t="s">
        <v>229</v>
      </c>
      <c r="D190" s="257"/>
      <c r="G190" s="218"/>
      <c r="H190" s="218"/>
      <c r="I190" s="218"/>
    </row>
    <row r="191" spans="1:9" s="178" customFormat="1" x14ac:dyDescent="0.25">
      <c r="A191" s="191">
        <v>71</v>
      </c>
      <c r="B191" s="238" t="s">
        <v>234</v>
      </c>
      <c r="C191" s="258">
        <v>1000</v>
      </c>
      <c r="D191" s="218"/>
      <c r="G191" s="218"/>
      <c r="H191" s="218"/>
      <c r="I191" s="218"/>
    </row>
    <row r="192" spans="1:9" s="178" customFormat="1" x14ac:dyDescent="0.25">
      <c r="A192" s="191">
        <v>83</v>
      </c>
      <c r="B192" s="238" t="s">
        <v>235</v>
      </c>
      <c r="C192" s="258">
        <v>1000</v>
      </c>
      <c r="D192" s="218"/>
      <c r="G192" s="218"/>
      <c r="H192" s="218"/>
      <c r="I192" s="218"/>
    </row>
    <row r="193" spans="1:9" s="178" customFormat="1" x14ac:dyDescent="0.25">
      <c r="A193" s="191">
        <v>231</v>
      </c>
      <c r="B193" s="238" t="s">
        <v>236</v>
      </c>
      <c r="C193" s="241">
        <v>1855</v>
      </c>
      <c r="D193" s="218"/>
      <c r="E193" s="218"/>
      <c r="G193" s="218"/>
      <c r="H193" s="218"/>
      <c r="I193" s="218"/>
    </row>
    <row r="194" spans="1:9" s="178" customFormat="1" x14ac:dyDescent="0.25">
      <c r="A194" s="191">
        <v>232</v>
      </c>
      <c r="B194" s="238" t="s">
        <v>52</v>
      </c>
      <c r="C194" s="258">
        <v>2372</v>
      </c>
      <c r="D194" s="218"/>
      <c r="G194" s="218"/>
      <c r="H194" s="218"/>
      <c r="I194" s="218"/>
    </row>
    <row r="195" spans="1:9" s="178" customFormat="1" x14ac:dyDescent="0.25">
      <c r="A195" s="191">
        <v>87</v>
      </c>
      <c r="B195" s="259" t="s">
        <v>237</v>
      </c>
      <c r="C195" s="241">
        <v>2400</v>
      </c>
      <c r="D195" s="218"/>
      <c r="E195" s="218"/>
      <c r="G195" s="218"/>
      <c r="H195" s="218"/>
      <c r="I195" s="218"/>
    </row>
    <row r="196" spans="1:9" s="178" customFormat="1" x14ac:dyDescent="0.25">
      <c r="A196" s="197"/>
      <c r="B196" s="260"/>
      <c r="C196" s="261"/>
      <c r="D196" s="218"/>
      <c r="E196" s="218"/>
      <c r="G196" s="218"/>
      <c r="H196" s="218"/>
      <c r="I196" s="218"/>
    </row>
    <row r="197" spans="1:9" s="178" customFormat="1" ht="28.5" customHeight="1" x14ac:dyDescent="0.25">
      <c r="A197" s="197"/>
      <c r="B197" s="200" t="s">
        <v>367</v>
      </c>
      <c r="C197" s="200"/>
      <c r="D197" s="200"/>
      <c r="E197" s="200"/>
      <c r="G197" s="218"/>
      <c r="H197" s="218"/>
      <c r="I197" s="218"/>
    </row>
    <row r="198" spans="1:9" s="178" customFormat="1" ht="32.25" customHeight="1" x14ac:dyDescent="0.25">
      <c r="A198" s="191" t="s">
        <v>2</v>
      </c>
      <c r="B198" s="262" t="s">
        <v>186</v>
      </c>
      <c r="C198" s="263" t="s">
        <v>368</v>
      </c>
      <c r="E198" s="218"/>
      <c r="F198" s="218"/>
    </row>
    <row r="199" spans="1:9" s="178" customFormat="1" ht="19.5" customHeight="1" x14ac:dyDescent="0.25">
      <c r="A199" s="191">
        <v>140</v>
      </c>
      <c r="B199" s="264" t="s">
        <v>238</v>
      </c>
      <c r="C199" s="258">
        <v>5370</v>
      </c>
      <c r="E199" s="218"/>
      <c r="F199" s="218"/>
    </row>
    <row r="200" spans="1:9" s="178" customFormat="1" ht="19.5" customHeight="1" x14ac:dyDescent="0.25">
      <c r="A200" s="191">
        <v>35</v>
      </c>
      <c r="B200" s="265" t="s">
        <v>239</v>
      </c>
      <c r="C200" s="258">
        <v>8820</v>
      </c>
      <c r="E200" s="218"/>
      <c r="F200" s="218"/>
    </row>
    <row r="201" spans="1:9" s="178" customFormat="1" ht="30" x14ac:dyDescent="0.25">
      <c r="A201" s="191">
        <v>35</v>
      </c>
      <c r="B201" s="265" t="s">
        <v>240</v>
      </c>
      <c r="C201" s="258">
        <v>1780</v>
      </c>
      <c r="E201" s="218"/>
      <c r="F201" s="218"/>
    </row>
    <row r="202" spans="1:9" s="178" customFormat="1" ht="15" customHeight="1" x14ac:dyDescent="0.25">
      <c r="A202" s="191">
        <v>144</v>
      </c>
      <c r="B202" s="266" t="s">
        <v>241</v>
      </c>
      <c r="C202" s="258">
        <v>7500</v>
      </c>
      <c r="E202" s="218"/>
      <c r="F202" s="218"/>
    </row>
    <row r="203" spans="1:9" s="178" customFormat="1" ht="15.75" customHeight="1" x14ac:dyDescent="0.25">
      <c r="A203" s="191"/>
      <c r="B203" s="266" t="s">
        <v>369</v>
      </c>
      <c r="C203" s="258">
        <v>1247</v>
      </c>
      <c r="E203" s="218"/>
      <c r="F203" s="218"/>
    </row>
    <row r="204" spans="1:9" s="178" customFormat="1" x14ac:dyDescent="0.25">
      <c r="A204" s="191">
        <v>146</v>
      </c>
      <c r="B204" s="266" t="s">
        <v>194</v>
      </c>
      <c r="C204" s="258">
        <v>4000</v>
      </c>
      <c r="E204" s="218"/>
      <c r="F204" s="218"/>
    </row>
    <row r="205" spans="1:9" s="178" customFormat="1" x14ac:dyDescent="0.25">
      <c r="A205" s="191"/>
      <c r="B205" s="267" t="s">
        <v>40</v>
      </c>
      <c r="C205" s="231">
        <f>SUM(C199:C204)</f>
        <v>28717</v>
      </c>
      <c r="E205" s="218"/>
      <c r="F205" s="218"/>
    </row>
    <row r="206" spans="1:9" s="178" customFormat="1" ht="24" customHeight="1" x14ac:dyDescent="0.25">
      <c r="A206" s="197"/>
      <c r="B206" s="260"/>
      <c r="C206" s="261"/>
      <c r="D206" s="218"/>
      <c r="E206" s="218"/>
      <c r="G206" s="218"/>
      <c r="H206" s="218"/>
      <c r="I206" s="218"/>
    </row>
    <row r="207" spans="1:9" s="178" customFormat="1" ht="27" customHeight="1" x14ac:dyDescent="0.25">
      <c r="A207" s="197"/>
      <c r="B207" s="200" t="s">
        <v>376</v>
      </c>
      <c r="C207" s="200"/>
      <c r="D207" s="200"/>
      <c r="E207" s="200"/>
      <c r="G207" s="218"/>
      <c r="H207" s="218"/>
      <c r="I207" s="218"/>
    </row>
    <row r="208" spans="1:9" s="178" customFormat="1" ht="44.25" customHeight="1" x14ac:dyDescent="0.25">
      <c r="A208" s="191" t="s">
        <v>2</v>
      </c>
      <c r="B208" s="262" t="s">
        <v>186</v>
      </c>
      <c r="C208" s="263" t="s">
        <v>368</v>
      </c>
      <c r="D208" s="218"/>
      <c r="E208" s="218"/>
      <c r="G208" s="218"/>
      <c r="H208" s="218"/>
      <c r="I208" s="218"/>
    </row>
    <row r="209" spans="1:9" s="178" customFormat="1" ht="15.75" customHeight="1" x14ac:dyDescent="0.25">
      <c r="A209" s="15">
        <v>59</v>
      </c>
      <c r="B209" s="45" t="s">
        <v>27</v>
      </c>
      <c r="C209" s="241">
        <v>180</v>
      </c>
      <c r="D209" s="218"/>
      <c r="E209" s="218"/>
      <c r="G209" s="218"/>
      <c r="H209" s="218"/>
      <c r="I209" s="218"/>
    </row>
    <row r="210" spans="1:9" s="178" customFormat="1" ht="15.75" customHeight="1" x14ac:dyDescent="0.25">
      <c r="A210" s="15">
        <v>115</v>
      </c>
      <c r="B210" s="45" t="s">
        <v>21</v>
      </c>
      <c r="C210" s="241">
        <v>180</v>
      </c>
      <c r="D210" s="218"/>
      <c r="E210" s="218"/>
      <c r="G210" s="218"/>
      <c r="H210" s="218"/>
      <c r="I210" s="218"/>
    </row>
    <row r="211" spans="1:9" s="178" customFormat="1" ht="15.75" customHeight="1" x14ac:dyDescent="0.25">
      <c r="A211" s="15">
        <v>33</v>
      </c>
      <c r="B211" s="45" t="s">
        <v>46</v>
      </c>
      <c r="C211" s="241">
        <v>480</v>
      </c>
      <c r="D211" s="218"/>
      <c r="E211" s="218"/>
      <c r="G211" s="218"/>
      <c r="H211" s="218"/>
      <c r="I211" s="218"/>
    </row>
    <row r="212" spans="1:9" s="178" customFormat="1" ht="15.75" customHeight="1" x14ac:dyDescent="0.25">
      <c r="A212" s="15">
        <v>133</v>
      </c>
      <c r="B212" s="45" t="s">
        <v>79</v>
      </c>
      <c r="C212" s="241">
        <v>420</v>
      </c>
      <c r="D212" s="218"/>
      <c r="E212" s="218"/>
      <c r="G212" s="218"/>
      <c r="H212" s="218"/>
      <c r="I212" s="218"/>
    </row>
    <row r="213" spans="1:9" s="178" customFormat="1" ht="15.75" customHeight="1" x14ac:dyDescent="0.25">
      <c r="A213" s="15">
        <v>146</v>
      </c>
      <c r="B213" s="45" t="s">
        <v>18</v>
      </c>
      <c r="C213" s="241">
        <v>180</v>
      </c>
      <c r="D213" s="218"/>
      <c r="E213" s="218"/>
      <c r="G213" s="218"/>
      <c r="H213" s="218"/>
      <c r="I213" s="218"/>
    </row>
    <row r="214" spans="1:9" s="178" customFormat="1" ht="15.75" customHeight="1" x14ac:dyDescent="0.25">
      <c r="A214" s="15">
        <v>144</v>
      </c>
      <c r="B214" s="45" t="s">
        <v>22</v>
      </c>
      <c r="C214" s="241">
        <v>840</v>
      </c>
      <c r="D214" s="218"/>
      <c r="E214" s="218"/>
      <c r="G214" s="218"/>
      <c r="H214" s="218"/>
      <c r="I214" s="218"/>
    </row>
    <row r="215" spans="1:9" s="178" customFormat="1" ht="15.75" customHeight="1" x14ac:dyDescent="0.25">
      <c r="A215" s="15">
        <v>173</v>
      </c>
      <c r="B215" s="45" t="s">
        <v>39</v>
      </c>
      <c r="C215" s="241">
        <v>1200</v>
      </c>
      <c r="D215" s="218"/>
      <c r="E215" s="218"/>
      <c r="G215" s="218"/>
      <c r="H215" s="218"/>
      <c r="I215" s="218"/>
    </row>
    <row r="216" spans="1:9" s="178" customFormat="1" ht="15.75" customHeight="1" x14ac:dyDescent="0.25">
      <c r="A216" s="15">
        <v>354</v>
      </c>
      <c r="B216" s="45" t="s">
        <v>55</v>
      </c>
      <c r="C216" s="241">
        <v>773</v>
      </c>
      <c r="D216" s="218"/>
      <c r="E216" s="218"/>
      <c r="G216" s="218"/>
      <c r="H216" s="218"/>
      <c r="I216" s="218"/>
    </row>
    <row r="217" spans="1:9" s="178" customFormat="1" ht="15.75" customHeight="1" x14ac:dyDescent="0.25">
      <c r="A217" s="15">
        <v>4</v>
      </c>
      <c r="B217" s="45" t="s">
        <v>50</v>
      </c>
      <c r="C217" s="241">
        <v>420</v>
      </c>
      <c r="D217" s="218"/>
      <c r="E217" s="218"/>
      <c r="G217" s="218"/>
      <c r="H217" s="218"/>
      <c r="I217" s="218"/>
    </row>
    <row r="218" spans="1:9" s="178" customFormat="1" ht="15.75" customHeight="1" x14ac:dyDescent="0.25">
      <c r="A218" s="15">
        <v>10</v>
      </c>
      <c r="B218" s="45" t="s">
        <v>84</v>
      </c>
      <c r="C218" s="241">
        <v>540</v>
      </c>
      <c r="D218" s="218"/>
      <c r="E218" s="218"/>
      <c r="G218" s="218"/>
      <c r="H218" s="218"/>
      <c r="I218" s="218"/>
    </row>
    <row r="219" spans="1:9" s="178" customFormat="1" ht="25.5" customHeight="1" x14ac:dyDescent="0.25">
      <c r="A219" s="15">
        <v>140</v>
      </c>
      <c r="B219" s="45" t="s">
        <v>85</v>
      </c>
      <c r="C219" s="241">
        <v>540</v>
      </c>
      <c r="D219" s="218"/>
      <c r="E219" s="218"/>
      <c r="G219" s="218"/>
      <c r="H219" s="218"/>
      <c r="I219" s="218"/>
    </row>
    <row r="220" spans="1:9" s="178" customFormat="1" ht="25.5" customHeight="1" x14ac:dyDescent="0.25">
      <c r="A220" s="197"/>
      <c r="B220" s="260"/>
      <c r="C220" s="261"/>
      <c r="D220" s="218"/>
      <c r="E220" s="218"/>
      <c r="G220" s="218"/>
      <c r="H220" s="218"/>
      <c r="I220" s="218"/>
    </row>
    <row r="221" spans="1:9" s="178" customFormat="1" ht="25.5" customHeight="1" x14ac:dyDescent="0.25">
      <c r="A221" s="197"/>
      <c r="B221" s="200" t="s">
        <v>371</v>
      </c>
      <c r="C221" s="200"/>
      <c r="D221" s="200"/>
      <c r="E221" s="200"/>
      <c r="G221" s="218"/>
      <c r="H221" s="218"/>
      <c r="I221" s="218"/>
    </row>
    <row r="222" spans="1:9" s="178" customFormat="1" ht="39" customHeight="1" x14ac:dyDescent="0.25">
      <c r="A222" s="191" t="s">
        <v>2</v>
      </c>
      <c r="B222" s="262" t="s">
        <v>186</v>
      </c>
      <c r="C222" s="263" t="s">
        <v>368</v>
      </c>
      <c r="D222" s="218"/>
      <c r="E222" s="218"/>
      <c r="G222" s="218"/>
      <c r="H222" s="218"/>
      <c r="I222" s="218"/>
    </row>
    <row r="223" spans="1:9" s="178" customFormat="1" ht="25.5" customHeight="1" x14ac:dyDescent="0.25">
      <c r="A223" s="268">
        <v>144</v>
      </c>
      <c r="B223" s="269" t="s">
        <v>241</v>
      </c>
      <c r="C223" s="247">
        <v>20000</v>
      </c>
      <c r="D223" s="218"/>
      <c r="E223" s="218"/>
      <c r="G223" s="218"/>
      <c r="H223" s="218"/>
      <c r="I223" s="218"/>
    </row>
    <row r="224" spans="1:9" s="178" customFormat="1" ht="25.5" customHeight="1" x14ac:dyDescent="0.25">
      <c r="A224" s="194"/>
      <c r="B224" s="270"/>
      <c r="C224" s="261"/>
      <c r="D224" s="218"/>
      <c r="E224" s="218"/>
      <c r="G224" s="218"/>
      <c r="H224" s="218"/>
      <c r="I224" s="218"/>
    </row>
    <row r="225" spans="1:9" s="178" customFormat="1" ht="24" customHeight="1" x14ac:dyDescent="0.25">
      <c r="A225" s="197"/>
      <c r="B225" s="271" t="s">
        <v>242</v>
      </c>
      <c r="C225" s="271"/>
      <c r="D225" s="271"/>
      <c r="E225" s="200"/>
      <c r="G225" s="218"/>
      <c r="H225" s="218"/>
      <c r="I225" s="218"/>
    </row>
    <row r="226" spans="1:9" s="178" customFormat="1" ht="45" customHeight="1" x14ac:dyDescent="0.25">
      <c r="A226" s="191" t="s">
        <v>2</v>
      </c>
      <c r="B226" s="250" t="s">
        <v>243</v>
      </c>
      <c r="C226" s="250" t="s">
        <v>244</v>
      </c>
      <c r="D226" s="251" t="s">
        <v>245</v>
      </c>
      <c r="F226" s="218"/>
      <c r="G226" s="218"/>
      <c r="H226" s="218"/>
      <c r="I226" s="218"/>
    </row>
    <row r="227" spans="1:9" s="178" customFormat="1" ht="15" customHeight="1" x14ac:dyDescent="0.25">
      <c r="A227" s="191">
        <v>79</v>
      </c>
      <c r="B227" s="272" t="s">
        <v>246</v>
      </c>
      <c r="C227" s="273" t="s">
        <v>242</v>
      </c>
      <c r="D227" s="274">
        <v>100</v>
      </c>
      <c r="E227" s="218"/>
      <c r="F227" s="218"/>
      <c r="G227" s="218"/>
      <c r="H227" s="218"/>
      <c r="I227" s="218"/>
    </row>
    <row r="228" spans="1:9" s="178" customFormat="1" ht="15" customHeight="1" x14ac:dyDescent="0.25">
      <c r="A228" s="191">
        <v>87</v>
      </c>
      <c r="B228" s="275" t="s">
        <v>237</v>
      </c>
      <c r="C228" s="273"/>
      <c r="D228" s="274">
        <v>1483</v>
      </c>
      <c r="E228" s="218"/>
      <c r="F228" s="218"/>
      <c r="G228" s="218"/>
      <c r="H228" s="218"/>
      <c r="I228" s="218"/>
    </row>
    <row r="229" spans="1:9" s="178" customFormat="1" ht="15" customHeight="1" x14ac:dyDescent="0.25">
      <c r="A229" s="191">
        <v>59</v>
      </c>
      <c r="B229" s="275" t="s">
        <v>247</v>
      </c>
      <c r="C229" s="273"/>
      <c r="D229" s="274">
        <v>2207</v>
      </c>
      <c r="E229" s="218"/>
      <c r="F229" s="218"/>
      <c r="G229" s="218"/>
      <c r="H229" s="218"/>
      <c r="I229" s="218"/>
    </row>
    <row r="230" spans="1:9" s="178" customFormat="1" ht="15" customHeight="1" x14ac:dyDescent="0.25">
      <c r="A230" s="191">
        <v>59</v>
      </c>
      <c r="B230" s="275" t="s">
        <v>248</v>
      </c>
      <c r="C230" s="273"/>
      <c r="D230" s="274">
        <v>1202</v>
      </c>
      <c r="E230" s="218"/>
      <c r="F230" s="218"/>
      <c r="G230" s="218"/>
      <c r="H230" s="218"/>
      <c r="I230" s="218"/>
    </row>
    <row r="231" spans="1:9" s="178" customFormat="1" ht="15" customHeight="1" x14ac:dyDescent="0.25">
      <c r="A231" s="191">
        <v>203</v>
      </c>
      <c r="B231" s="275" t="s">
        <v>249</v>
      </c>
      <c r="C231" s="273"/>
      <c r="D231" s="274">
        <v>648</v>
      </c>
      <c r="E231" s="218"/>
      <c r="F231" s="218"/>
      <c r="G231" s="218"/>
      <c r="H231" s="218"/>
      <c r="I231" s="218"/>
    </row>
    <row r="232" spans="1:9" s="178" customFormat="1" ht="15" customHeight="1" x14ac:dyDescent="0.25">
      <c r="A232" s="191">
        <v>69</v>
      </c>
      <c r="B232" s="276" t="s">
        <v>250</v>
      </c>
      <c r="C232" s="273"/>
      <c r="D232" s="274">
        <v>938</v>
      </c>
      <c r="E232" s="218"/>
      <c r="F232" s="218"/>
      <c r="G232" s="218"/>
      <c r="H232" s="218"/>
      <c r="I232" s="218"/>
    </row>
    <row r="233" spans="1:9" s="178" customFormat="1" ht="15" customHeight="1" x14ac:dyDescent="0.25">
      <c r="A233" s="191">
        <v>144</v>
      </c>
      <c r="B233" s="275" t="s">
        <v>241</v>
      </c>
      <c r="C233" s="273"/>
      <c r="D233" s="274">
        <v>300</v>
      </c>
      <c r="E233" s="218"/>
      <c r="F233" s="218"/>
      <c r="G233" s="218"/>
      <c r="H233" s="218"/>
      <c r="I233" s="218"/>
    </row>
    <row r="234" spans="1:9" s="178" customFormat="1" ht="15" customHeight="1" x14ac:dyDescent="0.25">
      <c r="A234" s="191">
        <v>85</v>
      </c>
      <c r="B234" s="275" t="s">
        <v>251</v>
      </c>
      <c r="C234" s="273"/>
      <c r="D234" s="274">
        <v>600</v>
      </c>
      <c r="E234" s="218"/>
      <c r="F234" s="218"/>
      <c r="G234" s="218"/>
      <c r="H234" s="218"/>
      <c r="I234" s="218"/>
    </row>
    <row r="235" spans="1:9" s="178" customFormat="1" ht="15" customHeight="1" x14ac:dyDescent="0.25">
      <c r="A235" s="191">
        <v>73</v>
      </c>
      <c r="B235" s="276" t="s">
        <v>252</v>
      </c>
      <c r="C235" s="273"/>
      <c r="D235" s="274">
        <v>600</v>
      </c>
      <c r="E235" s="218"/>
      <c r="F235" s="218"/>
      <c r="G235" s="218"/>
      <c r="H235" s="218"/>
      <c r="I235" s="218"/>
    </row>
    <row r="236" spans="1:9" s="178" customFormat="1" ht="15" customHeight="1" x14ac:dyDescent="0.25">
      <c r="A236" s="191">
        <v>63</v>
      </c>
      <c r="B236" s="277" t="s">
        <v>253</v>
      </c>
      <c r="C236" s="273"/>
      <c r="D236" s="274">
        <v>615</v>
      </c>
      <c r="E236" s="218"/>
      <c r="F236" s="218"/>
      <c r="G236" s="218"/>
      <c r="H236" s="218"/>
      <c r="I236" s="218"/>
    </row>
    <row r="237" spans="1:9" s="178" customFormat="1" ht="15" customHeight="1" x14ac:dyDescent="0.25">
      <c r="A237" s="191">
        <v>140</v>
      </c>
      <c r="B237" s="275" t="s">
        <v>254</v>
      </c>
      <c r="C237" s="273"/>
      <c r="D237" s="274">
        <v>3597</v>
      </c>
      <c r="E237" s="218"/>
      <c r="F237" s="218"/>
      <c r="G237" s="218"/>
      <c r="H237" s="218"/>
      <c r="I237" s="218"/>
    </row>
    <row r="238" spans="1:9" s="178" customFormat="1" ht="15" customHeight="1" x14ac:dyDescent="0.25">
      <c r="A238" s="191">
        <v>75</v>
      </c>
      <c r="B238" s="275" t="s">
        <v>255</v>
      </c>
      <c r="C238" s="273"/>
      <c r="D238" s="274">
        <v>880</v>
      </c>
      <c r="E238" s="218"/>
      <c r="F238" s="218"/>
      <c r="G238" s="218"/>
      <c r="H238" s="218"/>
      <c r="I238" s="218"/>
    </row>
    <row r="239" spans="1:9" s="178" customFormat="1" ht="15" customHeight="1" x14ac:dyDescent="0.25">
      <c r="A239" s="191">
        <v>71</v>
      </c>
      <c r="B239" s="275" t="s">
        <v>234</v>
      </c>
      <c r="C239" s="273"/>
      <c r="D239" s="274">
        <v>1116</v>
      </c>
      <c r="E239" s="218"/>
      <c r="F239" s="218"/>
      <c r="G239" s="218"/>
      <c r="H239" s="218"/>
      <c r="I239" s="218"/>
    </row>
    <row r="240" spans="1:9" s="178" customFormat="1" ht="15" customHeight="1" x14ac:dyDescent="0.25">
      <c r="A240" s="191">
        <v>67</v>
      </c>
      <c r="B240" s="275" t="s">
        <v>256</v>
      </c>
      <c r="C240" s="273"/>
      <c r="D240" s="274">
        <v>1100</v>
      </c>
      <c r="E240" s="218"/>
      <c r="F240" s="218"/>
      <c r="G240" s="218"/>
      <c r="H240" s="218"/>
      <c r="I240" s="218"/>
    </row>
    <row r="241" spans="1:9" s="178" customFormat="1" ht="15" customHeight="1" x14ac:dyDescent="0.25">
      <c r="A241" s="191">
        <v>115</v>
      </c>
      <c r="B241" s="275" t="s">
        <v>257</v>
      </c>
      <c r="C241" s="273"/>
      <c r="D241" s="274">
        <v>1613</v>
      </c>
      <c r="E241" s="218"/>
      <c r="F241" s="218"/>
      <c r="G241" s="218"/>
      <c r="H241" s="218"/>
      <c r="I241" s="218"/>
    </row>
    <row r="242" spans="1:9" s="178" customFormat="1" ht="15" customHeight="1" x14ac:dyDescent="0.25">
      <c r="A242" s="191">
        <v>103</v>
      </c>
      <c r="B242" s="275" t="s">
        <v>258</v>
      </c>
      <c r="C242" s="273"/>
      <c r="D242" s="274">
        <v>3804</v>
      </c>
      <c r="E242" s="218"/>
      <c r="F242" s="218"/>
      <c r="G242" s="218"/>
      <c r="H242" s="218"/>
      <c r="I242" s="218"/>
    </row>
    <row r="243" spans="1:9" s="178" customFormat="1" ht="15" customHeight="1" x14ac:dyDescent="0.25">
      <c r="A243" s="191">
        <v>10</v>
      </c>
      <c r="B243" s="275" t="s">
        <v>259</v>
      </c>
      <c r="C243" s="273"/>
      <c r="D243" s="274">
        <v>3600</v>
      </c>
      <c r="E243" s="218"/>
      <c r="F243" s="218"/>
      <c r="G243" s="218"/>
      <c r="H243" s="218"/>
      <c r="I243" s="218"/>
    </row>
    <row r="244" spans="1:9" s="178" customFormat="1" ht="15" customHeight="1" x14ac:dyDescent="0.25">
      <c r="A244" s="191">
        <v>4</v>
      </c>
      <c r="B244" s="275" t="s">
        <v>260</v>
      </c>
      <c r="C244" s="273"/>
      <c r="D244" s="274">
        <v>1397</v>
      </c>
      <c r="E244" s="218"/>
      <c r="F244" s="218"/>
      <c r="G244" s="218"/>
      <c r="H244" s="218"/>
      <c r="I244" s="218"/>
    </row>
    <row r="245" spans="1:9" s="178" customFormat="1" ht="15" customHeight="1" x14ac:dyDescent="0.25">
      <c r="A245" s="191">
        <v>33</v>
      </c>
      <c r="B245" s="275" t="s">
        <v>261</v>
      </c>
      <c r="C245" s="273"/>
      <c r="D245" s="274">
        <v>3600</v>
      </c>
      <c r="E245" s="218"/>
      <c r="F245" s="218"/>
      <c r="G245" s="218"/>
      <c r="H245" s="218"/>
      <c r="I245" s="218"/>
    </row>
    <row r="246" spans="1:9" s="178" customFormat="1" ht="15" customHeight="1" x14ac:dyDescent="0.25">
      <c r="A246" s="191">
        <v>29</v>
      </c>
      <c r="B246" s="275" t="s">
        <v>262</v>
      </c>
      <c r="C246" s="273"/>
      <c r="D246" s="274">
        <v>1000</v>
      </c>
      <c r="E246" s="218"/>
      <c r="F246" s="218"/>
      <c r="G246" s="218"/>
      <c r="H246" s="218"/>
      <c r="I246" s="218"/>
    </row>
    <row r="247" spans="1:9" s="178" customFormat="1" ht="15" customHeight="1" x14ac:dyDescent="0.25">
      <c r="A247" s="191">
        <v>354</v>
      </c>
      <c r="B247" s="275" t="s">
        <v>55</v>
      </c>
      <c r="C247" s="273"/>
      <c r="D247" s="274">
        <v>8518</v>
      </c>
      <c r="E247" s="218"/>
      <c r="F247" s="218"/>
      <c r="G247" s="218"/>
      <c r="H247" s="218"/>
      <c r="I247" s="218"/>
    </row>
    <row r="248" spans="1:9" s="178" customFormat="1" ht="15" customHeight="1" x14ac:dyDescent="0.25">
      <c r="A248" s="191">
        <v>173</v>
      </c>
      <c r="B248" s="275" t="s">
        <v>39</v>
      </c>
      <c r="C248" s="273"/>
      <c r="D248" s="274">
        <v>1796</v>
      </c>
      <c r="E248" s="218"/>
      <c r="F248" s="218"/>
      <c r="G248" s="218"/>
      <c r="H248" s="218"/>
      <c r="I248" s="218"/>
    </row>
    <row r="249" spans="1:9" s="178" customFormat="1" ht="15" customHeight="1" x14ac:dyDescent="0.25">
      <c r="A249" s="191">
        <v>417</v>
      </c>
      <c r="B249" s="275" t="s">
        <v>86</v>
      </c>
      <c r="C249" s="273"/>
      <c r="D249" s="274">
        <v>50</v>
      </c>
      <c r="E249" s="218"/>
      <c r="F249" s="218"/>
      <c r="G249" s="218"/>
      <c r="H249" s="218"/>
      <c r="I249" s="218"/>
    </row>
    <row r="250" spans="1:9" s="178" customFormat="1" ht="30" customHeight="1" x14ac:dyDescent="0.25">
      <c r="A250" s="191">
        <v>188</v>
      </c>
      <c r="B250" s="275" t="s">
        <v>263</v>
      </c>
      <c r="C250" s="273"/>
      <c r="D250" s="274">
        <v>3605</v>
      </c>
      <c r="E250" s="218"/>
      <c r="F250" s="218"/>
      <c r="G250" s="218"/>
      <c r="H250" s="218"/>
      <c r="I250" s="218"/>
    </row>
    <row r="251" spans="1:9" s="178" customFormat="1" ht="30" customHeight="1" x14ac:dyDescent="0.25">
      <c r="A251" s="191">
        <v>188</v>
      </c>
      <c r="B251" s="275" t="s">
        <v>264</v>
      </c>
      <c r="C251" s="273"/>
      <c r="D251" s="274">
        <v>13543</v>
      </c>
      <c r="E251" s="218"/>
      <c r="F251" s="218"/>
      <c r="G251" s="218"/>
      <c r="H251" s="218"/>
      <c r="I251" s="218"/>
    </row>
    <row r="252" spans="1:9" s="178" customFormat="1" ht="49.5" customHeight="1" x14ac:dyDescent="0.25">
      <c r="A252" s="191"/>
      <c r="B252" s="278"/>
      <c r="C252" s="279" t="s">
        <v>265</v>
      </c>
      <c r="D252" s="133">
        <f>SUM(D227:D251)</f>
        <v>57912</v>
      </c>
      <c r="E252" s="218"/>
      <c r="F252" s="218"/>
      <c r="G252" s="218"/>
      <c r="H252" s="218"/>
      <c r="I252" s="218"/>
    </row>
    <row r="253" spans="1:9" s="178" customFormat="1" ht="47.25" customHeight="1" x14ac:dyDescent="0.25">
      <c r="A253" s="191">
        <v>188</v>
      </c>
      <c r="B253" s="280" t="s">
        <v>266</v>
      </c>
      <c r="C253" s="281" t="s">
        <v>267</v>
      </c>
      <c r="D253" s="282">
        <v>50</v>
      </c>
      <c r="F253" s="237"/>
      <c r="G253" s="218"/>
      <c r="H253" s="218"/>
      <c r="I253" s="218"/>
    </row>
    <row r="254" spans="1:9" s="178" customFormat="1" ht="18" customHeight="1" x14ac:dyDescent="0.25">
      <c r="A254" s="197"/>
      <c r="B254" s="277"/>
      <c r="C254" s="283"/>
      <c r="D254" s="284"/>
      <c r="E254" s="285"/>
    </row>
    <row r="255" spans="1:9" s="178" customFormat="1" ht="27.75" customHeight="1" x14ac:dyDescent="0.25">
      <c r="A255" s="197"/>
      <c r="B255" s="271" t="s">
        <v>268</v>
      </c>
      <c r="C255" s="271"/>
      <c r="D255" s="271"/>
      <c r="E255" s="271"/>
    </row>
    <row r="256" spans="1:9" s="194" customFormat="1" ht="39" customHeight="1" x14ac:dyDescent="0.25">
      <c r="A256" s="191" t="s">
        <v>2</v>
      </c>
      <c r="B256" s="250" t="s">
        <v>243</v>
      </c>
      <c r="C256" s="250" t="s">
        <v>244</v>
      </c>
      <c r="D256" s="251" t="s">
        <v>74</v>
      </c>
      <c r="E256" s="251" t="s">
        <v>229</v>
      </c>
      <c r="F256" s="226" t="s">
        <v>230</v>
      </c>
    </row>
    <row r="257" spans="1:9" s="194" customFormat="1" ht="45" customHeight="1" x14ac:dyDescent="0.25">
      <c r="A257" s="174">
        <v>465</v>
      </c>
      <c r="B257" s="286" t="s">
        <v>221</v>
      </c>
      <c r="C257" s="287" t="s">
        <v>269</v>
      </c>
      <c r="D257" s="288"/>
      <c r="E257" s="288">
        <v>23979</v>
      </c>
      <c r="F257" s="288">
        <v>2377</v>
      </c>
    </row>
    <row r="258" spans="1:9" s="194" customFormat="1" ht="45" customHeight="1" x14ac:dyDescent="0.25">
      <c r="A258" s="289"/>
      <c r="B258" s="290"/>
      <c r="C258" s="287" t="s">
        <v>270</v>
      </c>
      <c r="D258" s="288"/>
      <c r="E258" s="288">
        <v>1944</v>
      </c>
      <c r="F258" s="288">
        <v>150</v>
      </c>
    </row>
    <row r="259" spans="1:9" s="194" customFormat="1" ht="48.75" customHeight="1" x14ac:dyDescent="0.25">
      <c r="A259" s="289"/>
      <c r="B259" s="290"/>
      <c r="C259" s="287" t="s">
        <v>271</v>
      </c>
      <c r="D259" s="288"/>
      <c r="E259" s="288">
        <v>77</v>
      </c>
      <c r="F259" s="288">
        <v>23</v>
      </c>
    </row>
    <row r="260" spans="1:9" s="194" customFormat="1" ht="60" customHeight="1" x14ac:dyDescent="0.25">
      <c r="A260" s="289"/>
      <c r="B260" s="290"/>
      <c r="C260" s="287" t="s">
        <v>272</v>
      </c>
      <c r="D260" s="274">
        <v>38600</v>
      </c>
      <c r="E260" s="274"/>
      <c r="F260" s="274"/>
    </row>
    <row r="261" spans="1:9" s="194" customFormat="1" ht="30" customHeight="1" x14ac:dyDescent="0.25">
      <c r="A261" s="289"/>
      <c r="B261" s="290"/>
      <c r="C261" s="287" t="s">
        <v>273</v>
      </c>
      <c r="D261" s="274">
        <v>38600</v>
      </c>
      <c r="E261" s="274"/>
      <c r="F261" s="274"/>
    </row>
    <row r="262" spans="1:9" s="194" customFormat="1" ht="15" customHeight="1" x14ac:dyDescent="0.25">
      <c r="A262" s="289"/>
      <c r="B262" s="290"/>
      <c r="C262" s="287" t="s">
        <v>274</v>
      </c>
      <c r="D262" s="274">
        <v>1000</v>
      </c>
      <c r="E262" s="274"/>
      <c r="F262" s="274"/>
    </row>
    <row r="263" spans="1:9" s="194" customFormat="1" ht="45" customHeight="1" x14ac:dyDescent="0.25">
      <c r="A263" s="289"/>
      <c r="B263" s="290"/>
      <c r="C263" s="287" t="s">
        <v>275</v>
      </c>
      <c r="D263" s="274">
        <v>1500</v>
      </c>
      <c r="E263" s="274"/>
      <c r="F263" s="274"/>
    </row>
    <row r="264" spans="1:9" s="194" customFormat="1" ht="33" customHeight="1" x14ac:dyDescent="0.25">
      <c r="A264" s="289"/>
      <c r="B264" s="290"/>
      <c r="C264" s="287" t="s">
        <v>276</v>
      </c>
      <c r="D264" s="274">
        <v>1500</v>
      </c>
      <c r="E264" s="274"/>
      <c r="F264" s="274"/>
    </row>
    <row r="265" spans="1:9" s="194" customFormat="1" ht="31.5" customHeight="1" x14ac:dyDescent="0.25">
      <c r="A265" s="289"/>
      <c r="B265" s="290"/>
      <c r="C265" s="287" t="s">
        <v>277</v>
      </c>
      <c r="D265" s="274">
        <v>3000</v>
      </c>
      <c r="E265" s="274"/>
      <c r="F265" s="274"/>
    </row>
    <row r="266" spans="1:9" s="194" customFormat="1" ht="30" customHeight="1" x14ac:dyDescent="0.25">
      <c r="A266" s="289"/>
      <c r="B266" s="290"/>
      <c r="C266" s="291" t="s">
        <v>278</v>
      </c>
      <c r="D266" s="274">
        <v>400</v>
      </c>
      <c r="E266" s="274"/>
      <c r="F266" s="274"/>
    </row>
    <row r="267" spans="1:9" s="194" customFormat="1" ht="26.25" customHeight="1" x14ac:dyDescent="0.25">
      <c r="A267" s="289"/>
      <c r="B267" s="290"/>
      <c r="C267" s="292" t="s">
        <v>279</v>
      </c>
      <c r="D267" s="274">
        <v>500</v>
      </c>
      <c r="E267" s="274"/>
      <c r="F267" s="293"/>
    </row>
    <row r="268" spans="1:9" s="194" customFormat="1" ht="79.5" customHeight="1" x14ac:dyDescent="0.25">
      <c r="A268" s="179"/>
      <c r="B268" s="294"/>
      <c r="C268" s="292" t="s">
        <v>280</v>
      </c>
      <c r="D268" s="246">
        <v>150</v>
      </c>
      <c r="E268" s="246"/>
      <c r="F268" s="295"/>
      <c r="G268" s="296"/>
      <c r="H268" s="296"/>
      <c r="I268" s="296"/>
    </row>
    <row r="269" spans="1:9" s="194" customFormat="1" ht="35.25" customHeight="1" x14ac:dyDescent="0.25">
      <c r="A269" s="174">
        <v>144</v>
      </c>
      <c r="B269" s="286" t="s">
        <v>380</v>
      </c>
      <c r="C269" s="292" t="s">
        <v>281</v>
      </c>
      <c r="D269" s="282">
        <v>407</v>
      </c>
      <c r="E269" s="282"/>
      <c r="F269" s="247"/>
      <c r="G269" s="296"/>
      <c r="H269" s="296"/>
      <c r="I269" s="296"/>
    </row>
    <row r="270" spans="1:9" s="194" customFormat="1" ht="30" customHeight="1" x14ac:dyDescent="0.25">
      <c r="A270" s="289"/>
      <c r="B270" s="290"/>
      <c r="C270" s="292" t="s">
        <v>282</v>
      </c>
      <c r="D270" s="282">
        <v>130</v>
      </c>
      <c r="E270" s="282"/>
      <c r="F270" s="247"/>
      <c r="G270" s="296"/>
      <c r="H270" s="296"/>
      <c r="I270" s="296"/>
    </row>
    <row r="271" spans="1:9" s="194" customFormat="1" ht="34.5" customHeight="1" x14ac:dyDescent="0.25">
      <c r="A271" s="179"/>
      <c r="B271" s="294"/>
      <c r="C271" s="292" t="s">
        <v>283</v>
      </c>
      <c r="D271" s="282">
        <v>1450</v>
      </c>
      <c r="E271" s="282"/>
      <c r="F271" s="247"/>
      <c r="G271" s="296"/>
      <c r="H271" s="296"/>
      <c r="I271" s="296"/>
    </row>
    <row r="272" spans="1:9" s="194" customFormat="1" ht="44.25" customHeight="1" x14ac:dyDescent="0.25">
      <c r="A272" s="174">
        <v>173</v>
      </c>
      <c r="B272" s="297" t="s">
        <v>39</v>
      </c>
      <c r="C272" s="298" t="s">
        <v>284</v>
      </c>
      <c r="D272" s="247"/>
      <c r="E272" s="247">
        <v>95</v>
      </c>
      <c r="F272" s="247">
        <v>20</v>
      </c>
      <c r="G272" s="296"/>
      <c r="H272" s="296"/>
      <c r="I272" s="296"/>
    </row>
    <row r="273" spans="1:9" s="194" customFormat="1" ht="45" x14ac:dyDescent="0.25">
      <c r="A273" s="289"/>
      <c r="B273" s="299"/>
      <c r="C273" s="298" t="s">
        <v>285</v>
      </c>
      <c r="D273" s="247"/>
      <c r="E273" s="247">
        <v>3750</v>
      </c>
      <c r="F273" s="247">
        <v>203</v>
      </c>
      <c r="G273" s="296"/>
      <c r="H273" s="296"/>
      <c r="I273" s="296"/>
    </row>
    <row r="274" spans="1:9" s="194" customFormat="1" ht="105" x14ac:dyDescent="0.25">
      <c r="A274" s="289"/>
      <c r="B274" s="299"/>
      <c r="C274" s="298" t="s">
        <v>286</v>
      </c>
      <c r="D274" s="282"/>
      <c r="E274" s="282">
        <v>150</v>
      </c>
      <c r="F274" s="247">
        <v>60</v>
      </c>
    </row>
    <row r="275" spans="1:9" s="194" customFormat="1" ht="78.75" customHeight="1" x14ac:dyDescent="0.25">
      <c r="A275" s="179"/>
      <c r="B275" s="300"/>
      <c r="C275" s="298" t="s">
        <v>287</v>
      </c>
      <c r="D275" s="282">
        <v>1500</v>
      </c>
      <c r="E275" s="282"/>
      <c r="F275" s="247"/>
    </row>
    <row r="276" spans="1:9" s="194" customFormat="1" ht="54.75" customHeight="1" x14ac:dyDescent="0.25">
      <c r="A276" s="191">
        <v>59</v>
      </c>
      <c r="B276" s="301" t="s">
        <v>53</v>
      </c>
      <c r="C276" s="298" t="s">
        <v>284</v>
      </c>
      <c r="D276" s="247"/>
      <c r="E276" s="247">
        <v>40</v>
      </c>
      <c r="F276" s="247"/>
      <c r="G276" s="296"/>
      <c r="H276" s="296"/>
      <c r="I276" s="296"/>
    </row>
    <row r="277" spans="1:9" s="194" customFormat="1" ht="54.75" customHeight="1" x14ac:dyDescent="0.25">
      <c r="A277" s="174">
        <v>29</v>
      </c>
      <c r="B277" s="302" t="s">
        <v>178</v>
      </c>
      <c r="C277" s="298" t="s">
        <v>381</v>
      </c>
      <c r="D277" s="247"/>
      <c r="E277" s="247">
        <v>1167</v>
      </c>
      <c r="F277" s="247"/>
      <c r="G277" s="296"/>
      <c r="H277" s="296"/>
      <c r="I277" s="296"/>
    </row>
    <row r="278" spans="1:9" s="194" customFormat="1" ht="81" customHeight="1" x14ac:dyDescent="0.25">
      <c r="A278" s="179"/>
      <c r="B278" s="303"/>
      <c r="C278" s="298" t="s">
        <v>382</v>
      </c>
      <c r="D278" s="247"/>
      <c r="E278" s="247">
        <v>125</v>
      </c>
      <c r="F278" s="247"/>
      <c r="G278" s="296"/>
      <c r="H278" s="296"/>
      <c r="I278" s="296"/>
    </row>
    <row r="279" spans="1:9" s="178" customFormat="1" ht="29.25" customHeight="1" x14ac:dyDescent="0.25">
      <c r="A279" s="197"/>
      <c r="B279" s="304" t="s">
        <v>288</v>
      </c>
      <c r="C279" s="304"/>
      <c r="D279" s="304"/>
      <c r="E279" s="304"/>
      <c r="G279" s="218"/>
      <c r="H279" s="218"/>
      <c r="I279" s="218"/>
    </row>
    <row r="280" spans="1:9" s="178" customFormat="1" ht="24" customHeight="1" x14ac:dyDescent="0.25">
      <c r="A280" s="191">
        <v>146</v>
      </c>
      <c r="B280" s="305" t="s">
        <v>39</v>
      </c>
      <c r="C280" s="306" t="s">
        <v>289</v>
      </c>
      <c r="D280" s="274">
        <v>170</v>
      </c>
      <c r="F280" s="218"/>
      <c r="G280" s="218"/>
      <c r="H280" s="218"/>
      <c r="I280" s="218"/>
    </row>
    <row r="281" spans="1:9" s="178" customFormat="1" ht="53.25" customHeight="1" x14ac:dyDescent="0.25">
      <c r="A281" s="191">
        <v>146</v>
      </c>
      <c r="B281" s="305" t="s">
        <v>194</v>
      </c>
      <c r="C281" s="307"/>
      <c r="D281" s="274">
        <v>50</v>
      </c>
      <c r="F281" s="218"/>
      <c r="G281" s="218"/>
      <c r="H281" s="218"/>
      <c r="I281" s="218"/>
    </row>
    <row r="282" spans="1:9" s="178" customFormat="1" ht="78.75" customHeight="1" x14ac:dyDescent="0.25">
      <c r="A282" s="191">
        <v>144</v>
      </c>
      <c r="B282" s="308" t="s">
        <v>241</v>
      </c>
      <c r="C282" s="281" t="s">
        <v>290</v>
      </c>
      <c r="D282" s="274">
        <v>30</v>
      </c>
      <c r="F282" s="218"/>
      <c r="G282" s="218"/>
      <c r="H282" s="218"/>
      <c r="I282" s="218"/>
    </row>
    <row r="283" spans="1:9" s="178" customFormat="1" ht="21" customHeight="1" x14ac:dyDescent="0.25">
      <c r="A283" s="197"/>
      <c r="B283" s="304" t="s">
        <v>291</v>
      </c>
      <c r="C283" s="304"/>
      <c r="D283" s="304"/>
      <c r="E283" s="304"/>
      <c r="G283" s="218"/>
      <c r="H283" s="218"/>
      <c r="I283" s="218"/>
    </row>
    <row r="284" spans="1:9" s="178" customFormat="1" ht="64.5" customHeight="1" x14ac:dyDescent="0.25">
      <c r="A284" s="309">
        <v>144</v>
      </c>
      <c r="B284" s="310" t="s">
        <v>241</v>
      </c>
      <c r="C284" s="311" t="s">
        <v>292</v>
      </c>
      <c r="D284" s="312">
        <v>200</v>
      </c>
      <c r="E284" s="313"/>
      <c r="G284" s="218"/>
      <c r="H284" s="218"/>
      <c r="I284" s="218"/>
    </row>
    <row r="285" spans="1:9" s="178" customFormat="1" ht="87" hidden="1" customHeight="1" x14ac:dyDescent="0.25">
      <c r="A285" s="289"/>
      <c r="B285" s="314"/>
      <c r="C285" s="311" t="s">
        <v>293</v>
      </c>
      <c r="D285" s="312">
        <v>0</v>
      </c>
      <c r="E285" s="313"/>
      <c r="G285" s="218"/>
      <c r="H285" s="218"/>
      <c r="I285" s="218"/>
    </row>
    <row r="286" spans="1:9" s="178" customFormat="1" ht="48.75" hidden="1" customHeight="1" x14ac:dyDescent="0.25">
      <c r="A286" s="179"/>
      <c r="B286" s="315"/>
      <c r="C286" s="311" t="s">
        <v>294</v>
      </c>
      <c r="D286" s="312">
        <v>0</v>
      </c>
      <c r="E286" s="313"/>
      <c r="G286" s="218"/>
      <c r="H286" s="218"/>
      <c r="I286" s="218"/>
    </row>
    <row r="287" spans="1:9" s="178" customFormat="1" ht="66" customHeight="1" x14ac:dyDescent="0.25">
      <c r="A287" s="191">
        <v>354</v>
      </c>
      <c r="B287" s="280" t="s">
        <v>55</v>
      </c>
      <c r="C287" s="311" t="s">
        <v>292</v>
      </c>
      <c r="D287" s="282">
        <v>4616</v>
      </c>
      <c r="E287" s="197"/>
      <c r="F287" s="218"/>
      <c r="G287" s="218"/>
      <c r="H287" s="218"/>
      <c r="I287" s="218"/>
    </row>
    <row r="288" spans="1:9" s="178" customFormat="1" ht="43.5" customHeight="1" x14ac:dyDescent="0.25">
      <c r="A288" s="174">
        <v>386</v>
      </c>
      <c r="B288" s="316" t="s">
        <v>295</v>
      </c>
      <c r="C288" s="311" t="s">
        <v>296</v>
      </c>
      <c r="D288" s="317">
        <v>8845</v>
      </c>
      <c r="E288" s="197"/>
      <c r="F288" s="218"/>
      <c r="G288" s="218"/>
      <c r="H288" s="218"/>
      <c r="I288" s="218"/>
    </row>
    <row r="289" spans="1:9" s="178" customFormat="1" ht="30" customHeight="1" x14ac:dyDescent="0.25">
      <c r="A289" s="179"/>
      <c r="B289" s="318"/>
      <c r="C289" s="311" t="s">
        <v>297</v>
      </c>
      <c r="D289" s="317">
        <v>13026</v>
      </c>
      <c r="E289" s="197"/>
      <c r="G289" s="218"/>
      <c r="H289" s="218"/>
      <c r="I289" s="218"/>
    </row>
    <row r="290" spans="1:9" s="178" customFormat="1" ht="45.75" hidden="1" customHeight="1" x14ac:dyDescent="0.25">
      <c r="A290" s="309">
        <v>385</v>
      </c>
      <c r="B290" s="319" t="s">
        <v>298</v>
      </c>
      <c r="C290" s="320"/>
      <c r="D290" s="317"/>
      <c r="E290" s="197"/>
      <c r="G290" s="218"/>
      <c r="H290" s="218"/>
      <c r="I290" s="218"/>
    </row>
    <row r="291" spans="1:9" s="178" customFormat="1" ht="65.25" customHeight="1" x14ac:dyDescent="0.25">
      <c r="A291" s="309"/>
      <c r="B291" s="319"/>
      <c r="C291" s="281" t="s">
        <v>296</v>
      </c>
      <c r="D291" s="317">
        <v>1155</v>
      </c>
      <c r="E291" s="197"/>
      <c r="G291" s="218"/>
      <c r="H291" s="218"/>
      <c r="I291" s="218"/>
    </row>
    <row r="292" spans="1:9" s="178" customFormat="1" ht="30" customHeight="1" x14ac:dyDescent="0.25">
      <c r="A292" s="309"/>
      <c r="B292" s="319"/>
      <c r="C292" s="281" t="s">
        <v>297</v>
      </c>
      <c r="D292" s="317">
        <v>1027</v>
      </c>
      <c r="E292" s="197"/>
      <c r="G292" s="218"/>
      <c r="H292" s="218"/>
      <c r="I292" s="218"/>
    </row>
    <row r="293" spans="1:9" s="178" customFormat="1" ht="30" customHeight="1" x14ac:dyDescent="0.25">
      <c r="A293" s="309">
        <v>385</v>
      </c>
      <c r="B293" s="319" t="s">
        <v>325</v>
      </c>
      <c r="C293" s="281" t="s">
        <v>296</v>
      </c>
      <c r="D293" s="317">
        <v>524</v>
      </c>
      <c r="E293" s="197"/>
      <c r="G293" s="218"/>
      <c r="H293" s="218"/>
      <c r="I293" s="218"/>
    </row>
    <row r="294" spans="1:9" s="178" customFormat="1" ht="30.75" customHeight="1" x14ac:dyDescent="0.25">
      <c r="A294" s="309"/>
      <c r="B294" s="319"/>
      <c r="C294" s="281" t="s">
        <v>297</v>
      </c>
      <c r="D294" s="317">
        <v>1171</v>
      </c>
      <c r="E294" s="197"/>
      <c r="G294" s="218"/>
      <c r="H294" s="218"/>
      <c r="I294" s="218"/>
    </row>
    <row r="295" spans="1:9" s="178" customFormat="1" ht="32.25" customHeight="1" x14ac:dyDescent="0.25">
      <c r="A295" s="309">
        <v>432</v>
      </c>
      <c r="B295" s="319" t="s">
        <v>299</v>
      </c>
      <c r="C295" s="281" t="s">
        <v>297</v>
      </c>
      <c r="D295" s="274">
        <v>5985</v>
      </c>
      <c r="E295" s="197"/>
      <c r="G295" s="218"/>
      <c r="H295" s="218"/>
      <c r="I295" s="218"/>
    </row>
    <row r="296" spans="1:9" s="178" customFormat="1" ht="59.25" customHeight="1" x14ac:dyDescent="0.25">
      <c r="A296" s="309"/>
      <c r="B296" s="319"/>
      <c r="C296" s="281" t="s">
        <v>296</v>
      </c>
      <c r="D296" s="274">
        <v>13472</v>
      </c>
      <c r="E296" s="197"/>
      <c r="G296" s="218"/>
      <c r="H296" s="218"/>
      <c r="I296" s="218"/>
    </row>
    <row r="297" spans="1:9" s="178" customFormat="1" ht="33" customHeight="1" x14ac:dyDescent="0.25">
      <c r="A297" s="309"/>
      <c r="B297" s="319"/>
      <c r="C297" s="281" t="s">
        <v>300</v>
      </c>
      <c r="D297" s="321">
        <v>386</v>
      </c>
      <c r="E297" s="296"/>
      <c r="G297" s="322"/>
      <c r="H297" s="322"/>
      <c r="I297" s="322"/>
    </row>
    <row r="298" spans="1:9" s="178" customFormat="1" ht="61.5" customHeight="1" x14ac:dyDescent="0.25">
      <c r="A298" s="309"/>
      <c r="B298" s="319"/>
      <c r="C298" s="281" t="s">
        <v>301</v>
      </c>
      <c r="D298" s="321"/>
      <c r="E298" s="296"/>
      <c r="G298" s="218"/>
      <c r="H298" s="218"/>
      <c r="I298" s="218"/>
    </row>
    <row r="299" spans="1:9" s="178" customFormat="1" ht="61.5" customHeight="1" x14ac:dyDescent="0.25">
      <c r="A299" s="309"/>
      <c r="B299" s="319"/>
      <c r="C299" s="281" t="s">
        <v>302</v>
      </c>
      <c r="D299" s="321"/>
      <c r="E299" s="296"/>
      <c r="F299" s="218"/>
      <c r="G299" s="218"/>
      <c r="H299" s="218"/>
      <c r="I299" s="218"/>
    </row>
    <row r="300" spans="1:9" s="178" customFormat="1" ht="29.25" customHeight="1" x14ac:dyDescent="0.25">
      <c r="A300" s="309">
        <v>452</v>
      </c>
      <c r="B300" s="323" t="s">
        <v>213</v>
      </c>
      <c r="C300" s="281" t="s">
        <v>297</v>
      </c>
      <c r="D300" s="274">
        <v>7572</v>
      </c>
      <c r="E300" s="285"/>
      <c r="F300" s="218"/>
      <c r="G300" s="218"/>
      <c r="H300" s="218"/>
      <c r="I300" s="218"/>
    </row>
    <row r="301" spans="1:9" s="178" customFormat="1" ht="60" customHeight="1" x14ac:dyDescent="0.25">
      <c r="A301" s="309"/>
      <c r="B301" s="323"/>
      <c r="C301" s="281" t="s">
        <v>296</v>
      </c>
      <c r="D301" s="274">
        <v>473</v>
      </c>
      <c r="E301" s="285"/>
      <c r="F301" s="218"/>
      <c r="G301" s="218"/>
      <c r="H301" s="218"/>
      <c r="I301" s="218"/>
    </row>
    <row r="302" spans="1:9" s="178" customFormat="1" ht="33.75" customHeight="1" x14ac:dyDescent="0.25">
      <c r="A302" s="309"/>
      <c r="B302" s="323"/>
      <c r="C302" s="281" t="s">
        <v>303</v>
      </c>
      <c r="D302" s="274">
        <v>3696</v>
      </c>
      <c r="E302" s="285"/>
      <c r="F302" s="218"/>
      <c r="G302" s="218"/>
      <c r="H302" s="218"/>
      <c r="I302" s="218"/>
    </row>
    <row r="303" spans="1:9" s="178" customFormat="1" ht="67.5" customHeight="1" x14ac:dyDescent="0.25">
      <c r="A303" s="309"/>
      <c r="B303" s="323"/>
      <c r="C303" s="281" t="s">
        <v>301</v>
      </c>
      <c r="D303" s="274">
        <v>2299</v>
      </c>
      <c r="E303" s="285"/>
      <c r="F303" s="324"/>
      <c r="G303" s="325"/>
      <c r="H303" s="325"/>
      <c r="I303" s="325"/>
    </row>
    <row r="304" spans="1:9" s="178" customFormat="1" ht="67.5" customHeight="1" x14ac:dyDescent="0.25">
      <c r="A304" s="174">
        <v>40</v>
      </c>
      <c r="B304" s="326" t="s">
        <v>379</v>
      </c>
      <c r="C304" s="281" t="s">
        <v>296</v>
      </c>
      <c r="D304" s="274">
        <v>348</v>
      </c>
      <c r="E304" s="285"/>
      <c r="F304" s="324"/>
      <c r="G304" s="325"/>
      <c r="H304" s="325"/>
      <c r="I304" s="325"/>
    </row>
    <row r="305" spans="1:9" s="178" customFormat="1" ht="34.5" customHeight="1" x14ac:dyDescent="0.25">
      <c r="A305" s="179"/>
      <c r="B305" s="327"/>
      <c r="C305" s="281" t="s">
        <v>297</v>
      </c>
      <c r="D305" s="274">
        <v>184</v>
      </c>
      <c r="E305" s="285"/>
      <c r="F305" s="324"/>
      <c r="G305" s="325"/>
      <c r="H305" s="325"/>
      <c r="I305" s="325"/>
    </row>
    <row r="306" spans="1:9" s="178" customFormat="1" ht="28.5" customHeight="1" x14ac:dyDescent="0.25">
      <c r="A306" s="197"/>
      <c r="B306" s="304" t="s">
        <v>304</v>
      </c>
      <c r="C306" s="304"/>
      <c r="D306" s="304"/>
      <c r="E306" s="304"/>
      <c r="F306" s="324"/>
      <c r="G306" s="325"/>
      <c r="H306" s="325"/>
      <c r="I306" s="325"/>
    </row>
    <row r="307" spans="1:9" s="178" customFormat="1" ht="101.25" customHeight="1" x14ac:dyDescent="0.25">
      <c r="A307" s="191" t="s">
        <v>2</v>
      </c>
      <c r="B307" s="328" t="s">
        <v>370</v>
      </c>
      <c r="C307" s="329"/>
      <c r="D307" s="330"/>
      <c r="E307" s="218"/>
      <c r="G307" s="218"/>
      <c r="H307" s="218"/>
      <c r="I307" s="218"/>
    </row>
    <row r="308" spans="1:9" s="178" customFormat="1" ht="21" customHeight="1" x14ac:dyDescent="0.25">
      <c r="A308" s="191">
        <v>173</v>
      </c>
      <c r="B308" s="331" t="s">
        <v>39</v>
      </c>
      <c r="C308" s="332" t="s">
        <v>304</v>
      </c>
      <c r="D308" s="333">
        <v>215</v>
      </c>
      <c r="E308" s="218"/>
      <c r="G308" s="218"/>
      <c r="H308" s="218"/>
      <c r="I308" s="218"/>
    </row>
    <row r="309" spans="1:9" s="178" customFormat="1" ht="23.25" customHeight="1" x14ac:dyDescent="0.25">
      <c r="A309" s="191">
        <v>465</v>
      </c>
      <c r="B309" s="183" t="s">
        <v>305</v>
      </c>
      <c r="C309" s="332"/>
      <c r="D309" s="333">
        <v>207</v>
      </c>
      <c r="E309" s="218"/>
      <c r="G309" s="218"/>
      <c r="H309" s="218"/>
      <c r="I309" s="218"/>
    </row>
    <row r="310" spans="1:9" s="178" customFormat="1" ht="32.25" customHeight="1" x14ac:dyDescent="0.25">
      <c r="A310" s="191">
        <v>188</v>
      </c>
      <c r="B310" s="331" t="s">
        <v>306</v>
      </c>
      <c r="C310" s="332"/>
      <c r="D310" s="333">
        <v>11535</v>
      </c>
      <c r="E310" s="218"/>
      <c r="G310" s="218"/>
      <c r="H310" s="218"/>
      <c r="I310" s="218"/>
    </row>
    <row r="311" spans="1:9" s="178" customFormat="1" ht="36" customHeight="1" x14ac:dyDescent="0.25">
      <c r="A311" s="191"/>
      <c r="B311" s="279"/>
      <c r="C311" s="279" t="s">
        <v>307</v>
      </c>
      <c r="D311" s="334">
        <f>D308+D309+D310</f>
        <v>11957</v>
      </c>
      <c r="F311" s="218"/>
      <c r="G311" s="218"/>
      <c r="H311" s="218"/>
      <c r="I311" s="218"/>
    </row>
    <row r="312" spans="1:9" s="335" customFormat="1" ht="25.5" customHeight="1" x14ac:dyDescent="0.25">
      <c r="A312" s="197"/>
      <c r="B312" s="217"/>
      <c r="C312" s="218"/>
      <c r="D312" s="218"/>
    </row>
    <row r="313" spans="1:9" s="335" customFormat="1" ht="39" customHeight="1" x14ac:dyDescent="0.25">
      <c r="A313" s="197"/>
      <c r="B313" s="336" t="s">
        <v>372</v>
      </c>
      <c r="C313" s="336"/>
      <c r="D313" s="336"/>
      <c r="E313" s="336"/>
    </row>
    <row r="314" spans="1:9" s="335" customFormat="1" ht="12" customHeight="1" x14ac:dyDescent="0.25">
      <c r="A314" s="197"/>
      <c r="B314" s="337"/>
      <c r="C314" s="337"/>
      <c r="D314" s="337"/>
      <c r="E314" s="337"/>
    </row>
    <row r="315" spans="1:9" s="335" customFormat="1" ht="25.5" customHeight="1" x14ac:dyDescent="0.25">
      <c r="A315" s="191" t="s">
        <v>2</v>
      </c>
      <c r="B315" s="338" t="s">
        <v>232</v>
      </c>
      <c r="C315" s="247" t="s">
        <v>229</v>
      </c>
      <c r="D315" s="218"/>
    </row>
    <row r="316" spans="1:9" s="335" customFormat="1" ht="25.5" customHeight="1" x14ac:dyDescent="0.25">
      <c r="A316" s="191">
        <v>144</v>
      </c>
      <c r="B316" s="308" t="s">
        <v>241</v>
      </c>
      <c r="C316" s="241">
        <v>4444</v>
      </c>
      <c r="D316" s="218"/>
    </row>
    <row r="317" spans="1:9" s="335" customFormat="1" ht="40.5" customHeight="1" x14ac:dyDescent="0.25">
      <c r="A317" s="191">
        <v>188</v>
      </c>
      <c r="B317" s="331" t="s">
        <v>306</v>
      </c>
      <c r="C317" s="241">
        <v>1469</v>
      </c>
      <c r="D317" s="218"/>
    </row>
    <row r="318" spans="1:9" s="335" customFormat="1" ht="25.5" customHeight="1" x14ac:dyDescent="0.25">
      <c r="A318" s="191">
        <v>292</v>
      </c>
      <c r="B318" s="212" t="s">
        <v>20</v>
      </c>
      <c r="C318" s="241">
        <v>254</v>
      </c>
      <c r="D318" s="218"/>
    </row>
    <row r="319" spans="1:9" s="335" customFormat="1" ht="25.5" customHeight="1" x14ac:dyDescent="0.25">
      <c r="A319" s="191">
        <v>146</v>
      </c>
      <c r="B319" s="308" t="s">
        <v>39</v>
      </c>
      <c r="C319" s="241">
        <v>78</v>
      </c>
      <c r="D319" s="218"/>
    </row>
    <row r="320" spans="1:9" s="335" customFormat="1" ht="15" customHeight="1" x14ac:dyDescent="0.25">
      <c r="A320" s="197"/>
      <c r="B320" s="217"/>
      <c r="C320" s="218"/>
      <c r="D320" s="218"/>
    </row>
    <row r="321" spans="1:6" s="335" customFormat="1" ht="14.25" customHeight="1" x14ac:dyDescent="0.25">
      <c r="A321" s="197"/>
      <c r="B321" s="217"/>
      <c r="C321" s="218"/>
      <c r="D321" s="218"/>
    </row>
    <row r="322" spans="1:6" s="335" customFormat="1" ht="21.75" customHeight="1" x14ac:dyDescent="0.25">
      <c r="A322" s="339"/>
      <c r="B322" s="340" t="s">
        <v>308</v>
      </c>
      <c r="C322" s="340"/>
      <c r="D322" s="340"/>
      <c r="E322" s="340"/>
      <c r="F322" s="340"/>
    </row>
    <row r="323" spans="1:6" s="335" customFormat="1" ht="28.5" customHeight="1" x14ac:dyDescent="0.25">
      <c r="A323" s="174" t="s">
        <v>2</v>
      </c>
      <c r="B323" s="175" t="s">
        <v>186</v>
      </c>
      <c r="C323" s="341" t="s">
        <v>309</v>
      </c>
      <c r="D323" s="341" t="s">
        <v>310</v>
      </c>
      <c r="E323" s="341"/>
      <c r="F323" s="341"/>
    </row>
    <row r="324" spans="1:6" s="335" customFormat="1" ht="36.75" customHeight="1" x14ac:dyDescent="0.25">
      <c r="A324" s="179"/>
      <c r="B324" s="180"/>
      <c r="C324" s="341"/>
      <c r="D324" s="182" t="s">
        <v>311</v>
      </c>
      <c r="E324" s="182" t="s">
        <v>312</v>
      </c>
      <c r="F324" s="182" t="s">
        <v>313</v>
      </c>
    </row>
    <row r="325" spans="1:6" s="335" customFormat="1" x14ac:dyDescent="0.25">
      <c r="A325" s="191">
        <v>61</v>
      </c>
      <c r="B325" s="342" t="s">
        <v>45</v>
      </c>
      <c r="C325" s="184">
        <v>1711</v>
      </c>
      <c r="D325" s="184">
        <v>0</v>
      </c>
      <c r="E325" s="184">
        <v>446</v>
      </c>
      <c r="F325" s="184">
        <v>936</v>
      </c>
    </row>
    <row r="326" spans="1:6" s="335" customFormat="1" x14ac:dyDescent="0.25">
      <c r="A326" s="191">
        <v>59</v>
      </c>
      <c r="B326" s="342" t="s">
        <v>27</v>
      </c>
      <c r="C326" s="184">
        <v>11708</v>
      </c>
      <c r="D326" s="184">
        <v>1880</v>
      </c>
      <c r="E326" s="184">
        <v>2700</v>
      </c>
      <c r="F326" s="184">
        <v>5693</v>
      </c>
    </row>
    <row r="327" spans="1:6" s="335" customFormat="1" x14ac:dyDescent="0.25">
      <c r="A327" s="191">
        <v>63</v>
      </c>
      <c r="B327" s="342" t="s">
        <v>28</v>
      </c>
      <c r="C327" s="184">
        <v>3442</v>
      </c>
      <c r="D327" s="184">
        <v>322</v>
      </c>
      <c r="E327" s="184">
        <v>801</v>
      </c>
      <c r="F327" s="184">
        <v>1677</v>
      </c>
    </row>
    <row r="328" spans="1:6" s="335" customFormat="1" x14ac:dyDescent="0.25">
      <c r="A328" s="191">
        <v>65</v>
      </c>
      <c r="B328" s="342" t="s">
        <v>29</v>
      </c>
      <c r="C328" s="184">
        <v>2939</v>
      </c>
      <c r="D328" s="184">
        <v>0</v>
      </c>
      <c r="E328" s="184">
        <v>839</v>
      </c>
      <c r="F328" s="184">
        <v>1756</v>
      </c>
    </row>
    <row r="329" spans="1:6" s="335" customFormat="1" x14ac:dyDescent="0.25">
      <c r="A329" s="191">
        <v>67</v>
      </c>
      <c r="B329" s="342" t="s">
        <v>57</v>
      </c>
      <c r="C329" s="184">
        <v>3271</v>
      </c>
      <c r="D329" s="184">
        <v>593</v>
      </c>
      <c r="E329" s="184">
        <v>761</v>
      </c>
      <c r="F329" s="184">
        <v>1594</v>
      </c>
    </row>
    <row r="330" spans="1:6" s="335" customFormat="1" x14ac:dyDescent="0.25">
      <c r="A330" s="191">
        <v>69</v>
      </c>
      <c r="B330" s="342" t="s">
        <v>30</v>
      </c>
      <c r="C330" s="184">
        <v>4948</v>
      </c>
      <c r="D330" s="184">
        <v>766</v>
      </c>
      <c r="E330" s="184">
        <v>1153</v>
      </c>
      <c r="F330" s="184">
        <v>2412</v>
      </c>
    </row>
    <row r="331" spans="1:6" s="335" customFormat="1" x14ac:dyDescent="0.25">
      <c r="A331" s="191">
        <v>71</v>
      </c>
      <c r="B331" s="342" t="s">
        <v>12</v>
      </c>
      <c r="C331" s="184">
        <v>4676</v>
      </c>
      <c r="D331" s="184">
        <v>680</v>
      </c>
      <c r="E331" s="184">
        <v>1089</v>
      </c>
      <c r="F331" s="184">
        <v>2279</v>
      </c>
    </row>
    <row r="332" spans="1:6" s="335" customFormat="1" x14ac:dyDescent="0.25">
      <c r="A332" s="191">
        <v>103</v>
      </c>
      <c r="B332" s="342" t="s">
        <v>13</v>
      </c>
      <c r="C332" s="184">
        <v>11909</v>
      </c>
      <c r="D332" s="184">
        <v>1675</v>
      </c>
      <c r="E332" s="184">
        <v>2907</v>
      </c>
      <c r="F332" s="184">
        <v>5531</v>
      </c>
    </row>
    <row r="333" spans="1:6" s="335" customFormat="1" x14ac:dyDescent="0.25">
      <c r="A333" s="191">
        <v>73</v>
      </c>
      <c r="B333" s="342" t="s">
        <v>15</v>
      </c>
      <c r="C333" s="184">
        <v>2845</v>
      </c>
      <c r="D333" s="184">
        <v>130</v>
      </c>
      <c r="E333" s="184">
        <v>731</v>
      </c>
      <c r="F333" s="184">
        <v>1529</v>
      </c>
    </row>
    <row r="334" spans="1:6" s="335" customFormat="1" x14ac:dyDescent="0.25">
      <c r="A334" s="191">
        <v>232</v>
      </c>
      <c r="B334" s="342" t="s">
        <v>52</v>
      </c>
      <c r="C334" s="184">
        <v>6442</v>
      </c>
      <c r="D334" s="184">
        <v>100</v>
      </c>
      <c r="E334" s="184">
        <v>1477</v>
      </c>
      <c r="F334" s="184">
        <v>3091</v>
      </c>
    </row>
    <row r="335" spans="1:6" s="335" customFormat="1" x14ac:dyDescent="0.25">
      <c r="A335" s="191">
        <v>75</v>
      </c>
      <c r="B335" s="342" t="s">
        <v>58</v>
      </c>
      <c r="C335" s="184">
        <v>3197</v>
      </c>
      <c r="D335" s="184">
        <v>524</v>
      </c>
      <c r="E335" s="184">
        <v>743</v>
      </c>
      <c r="F335" s="184">
        <v>1558</v>
      </c>
    </row>
    <row r="336" spans="1:6" s="335" customFormat="1" x14ac:dyDescent="0.25">
      <c r="A336" s="191">
        <v>275</v>
      </c>
      <c r="B336" s="342" t="s">
        <v>48</v>
      </c>
      <c r="C336" s="184">
        <v>953</v>
      </c>
      <c r="D336" s="184">
        <v>0</v>
      </c>
      <c r="E336" s="184">
        <v>269</v>
      </c>
      <c r="F336" s="184">
        <v>564</v>
      </c>
    </row>
    <row r="337" spans="1:6" s="335" customFormat="1" x14ac:dyDescent="0.25">
      <c r="A337" s="191">
        <v>203</v>
      </c>
      <c r="B337" s="342" t="s">
        <v>31</v>
      </c>
      <c r="C337" s="184">
        <v>2971</v>
      </c>
      <c r="D337" s="184">
        <v>286</v>
      </c>
      <c r="E337" s="184">
        <v>762</v>
      </c>
      <c r="F337" s="184">
        <v>1597</v>
      </c>
    </row>
    <row r="338" spans="1:6" s="335" customFormat="1" x14ac:dyDescent="0.25">
      <c r="A338" s="191">
        <v>79</v>
      </c>
      <c r="B338" s="342" t="s">
        <v>32</v>
      </c>
      <c r="C338" s="184">
        <v>4353</v>
      </c>
      <c r="D338" s="184">
        <v>624</v>
      </c>
      <c r="E338" s="184">
        <v>1014</v>
      </c>
      <c r="F338" s="184">
        <v>2122</v>
      </c>
    </row>
    <row r="339" spans="1:6" s="335" customFormat="1" x14ac:dyDescent="0.25">
      <c r="A339" s="191">
        <v>231</v>
      </c>
      <c r="B339" s="342" t="s">
        <v>51</v>
      </c>
      <c r="C339" s="184">
        <v>7559</v>
      </c>
      <c r="D339" s="184">
        <v>549</v>
      </c>
      <c r="E339" s="184">
        <v>1985</v>
      </c>
      <c r="F339" s="184">
        <v>4154</v>
      </c>
    </row>
    <row r="340" spans="1:6" s="335" customFormat="1" x14ac:dyDescent="0.25">
      <c r="A340" s="191">
        <v>115</v>
      </c>
      <c r="B340" s="342" t="s">
        <v>21</v>
      </c>
      <c r="C340" s="184">
        <v>5566</v>
      </c>
      <c r="D340" s="184">
        <v>1000</v>
      </c>
      <c r="E340" s="184">
        <v>1320</v>
      </c>
      <c r="F340" s="184">
        <v>1620</v>
      </c>
    </row>
    <row r="341" spans="1:6" s="335" customFormat="1" x14ac:dyDescent="0.25">
      <c r="A341" s="191">
        <v>81</v>
      </c>
      <c r="B341" s="342" t="s">
        <v>33</v>
      </c>
      <c r="C341" s="184">
        <v>1780</v>
      </c>
      <c r="D341" s="184">
        <v>0</v>
      </c>
      <c r="E341" s="184">
        <v>367</v>
      </c>
      <c r="F341" s="184">
        <v>800</v>
      </c>
    </row>
    <row r="342" spans="1:6" s="335" customFormat="1" x14ac:dyDescent="0.25">
      <c r="A342" s="191">
        <v>83</v>
      </c>
      <c r="B342" s="342" t="s">
        <v>24</v>
      </c>
      <c r="C342" s="184">
        <v>7951</v>
      </c>
      <c r="D342" s="184">
        <v>705</v>
      </c>
      <c r="E342" s="184">
        <v>1934</v>
      </c>
      <c r="F342" s="184">
        <v>4047</v>
      </c>
    </row>
    <row r="343" spans="1:6" s="335" customFormat="1" x14ac:dyDescent="0.25">
      <c r="A343" s="191">
        <v>85</v>
      </c>
      <c r="B343" s="342" t="s">
        <v>34</v>
      </c>
      <c r="C343" s="184">
        <v>2452</v>
      </c>
      <c r="D343" s="184">
        <v>146</v>
      </c>
      <c r="E343" s="184">
        <v>587</v>
      </c>
      <c r="F343" s="184">
        <v>1230</v>
      </c>
    </row>
    <row r="344" spans="1:6" s="335" customFormat="1" x14ac:dyDescent="0.25">
      <c r="A344" s="191">
        <v>87</v>
      </c>
      <c r="B344" s="342" t="s">
        <v>26</v>
      </c>
      <c r="C344" s="184">
        <v>4830</v>
      </c>
      <c r="D344" s="184">
        <v>741</v>
      </c>
      <c r="E344" s="184">
        <v>1124</v>
      </c>
      <c r="F344" s="184">
        <v>2354</v>
      </c>
    </row>
    <row r="345" spans="1:6" s="335" customFormat="1" x14ac:dyDescent="0.25">
      <c r="A345" s="191">
        <v>188</v>
      </c>
      <c r="B345" s="342" t="s">
        <v>25</v>
      </c>
      <c r="C345" s="184">
        <v>6440</v>
      </c>
      <c r="D345" s="184">
        <v>6440</v>
      </c>
      <c r="E345" s="184">
        <v>0</v>
      </c>
      <c r="F345" s="184">
        <v>0</v>
      </c>
    </row>
    <row r="346" spans="1:6" s="335" customFormat="1" x14ac:dyDescent="0.25">
      <c r="A346" s="191">
        <v>29</v>
      </c>
      <c r="B346" s="342" t="s">
        <v>178</v>
      </c>
      <c r="C346" s="184">
        <v>12120</v>
      </c>
      <c r="D346" s="184">
        <v>1987</v>
      </c>
      <c r="E346" s="184">
        <v>2899</v>
      </c>
      <c r="F346" s="184">
        <v>6006</v>
      </c>
    </row>
    <row r="347" spans="1:6" s="335" customFormat="1" x14ac:dyDescent="0.25">
      <c r="A347" s="191">
        <v>33</v>
      </c>
      <c r="B347" s="342" t="s">
        <v>46</v>
      </c>
      <c r="C347" s="184">
        <v>20692</v>
      </c>
      <c r="D347" s="184">
        <v>4530</v>
      </c>
      <c r="E347" s="184">
        <v>5002</v>
      </c>
      <c r="F347" s="184">
        <v>10362</v>
      </c>
    </row>
    <row r="348" spans="1:6" s="335" customFormat="1" x14ac:dyDescent="0.25">
      <c r="A348" s="191">
        <v>35</v>
      </c>
      <c r="B348" s="342" t="s">
        <v>47</v>
      </c>
      <c r="C348" s="184">
        <v>2919</v>
      </c>
      <c r="D348" s="184">
        <v>156</v>
      </c>
      <c r="E348" s="184">
        <v>146</v>
      </c>
      <c r="F348" s="184">
        <v>1132</v>
      </c>
    </row>
    <row r="349" spans="1:6" s="335" customFormat="1" x14ac:dyDescent="0.25">
      <c r="A349" s="191">
        <v>140</v>
      </c>
      <c r="B349" s="342" t="s">
        <v>195</v>
      </c>
      <c r="C349" s="184">
        <v>21706</v>
      </c>
      <c r="D349" s="184">
        <v>3358</v>
      </c>
      <c r="E349" s="184">
        <v>5481</v>
      </c>
      <c r="F349" s="184">
        <v>10909</v>
      </c>
    </row>
    <row r="350" spans="1:6" s="335" customFormat="1" x14ac:dyDescent="0.25">
      <c r="A350" s="191">
        <v>49</v>
      </c>
      <c r="B350" s="342" t="s">
        <v>16</v>
      </c>
      <c r="C350" s="184">
        <v>9561</v>
      </c>
      <c r="D350" s="184">
        <v>1797</v>
      </c>
      <c r="E350" s="184">
        <v>2286</v>
      </c>
      <c r="F350" s="184">
        <v>4737</v>
      </c>
    </row>
    <row r="351" spans="1:6" s="335" customFormat="1" x14ac:dyDescent="0.25">
      <c r="A351" s="191">
        <v>4</v>
      </c>
      <c r="B351" s="342" t="s">
        <v>50</v>
      </c>
      <c r="C351" s="184">
        <v>18236</v>
      </c>
      <c r="D351" s="184">
        <v>3085</v>
      </c>
      <c r="E351" s="184">
        <v>4498</v>
      </c>
      <c r="F351" s="184">
        <v>9318</v>
      </c>
    </row>
    <row r="352" spans="1:6" s="335" customFormat="1" x14ac:dyDescent="0.25">
      <c r="A352" s="191">
        <v>10</v>
      </c>
      <c r="B352" s="342" t="s">
        <v>198</v>
      </c>
      <c r="C352" s="184">
        <v>30836</v>
      </c>
      <c r="D352" s="184">
        <v>4967</v>
      </c>
      <c r="E352" s="184">
        <v>7425</v>
      </c>
      <c r="F352" s="184">
        <v>15383</v>
      </c>
    </row>
    <row r="353" spans="1:9" s="335" customFormat="1" x14ac:dyDescent="0.25">
      <c r="A353" s="191">
        <v>13</v>
      </c>
      <c r="B353" s="342" t="s">
        <v>59</v>
      </c>
      <c r="C353" s="184">
        <v>5242</v>
      </c>
      <c r="D353" s="184">
        <v>942</v>
      </c>
      <c r="E353" s="184">
        <v>1254</v>
      </c>
      <c r="F353" s="184">
        <v>2597</v>
      </c>
    </row>
    <row r="354" spans="1:9" s="335" customFormat="1" x14ac:dyDescent="0.25">
      <c r="A354" s="191">
        <v>354</v>
      </c>
      <c r="B354" s="342" t="s">
        <v>55</v>
      </c>
      <c r="C354" s="184">
        <v>28120</v>
      </c>
      <c r="D354" s="184">
        <v>4317</v>
      </c>
      <c r="E354" s="184">
        <v>7143</v>
      </c>
      <c r="F354" s="184">
        <v>14801</v>
      </c>
    </row>
    <row r="355" spans="1:9" s="335" customFormat="1" x14ac:dyDescent="0.25">
      <c r="A355" s="191">
        <v>173</v>
      </c>
      <c r="B355" s="342" t="s">
        <v>39</v>
      </c>
      <c r="C355" s="184">
        <v>398</v>
      </c>
      <c r="D355" s="184">
        <v>0</v>
      </c>
      <c r="E355" s="184">
        <v>77</v>
      </c>
      <c r="F355" s="184">
        <v>159</v>
      </c>
    </row>
    <row r="356" spans="1:9" s="335" customFormat="1" x14ac:dyDescent="0.25">
      <c r="A356" s="191">
        <v>151</v>
      </c>
      <c r="B356" s="342" t="s">
        <v>62</v>
      </c>
      <c r="C356" s="184">
        <v>1800</v>
      </c>
      <c r="D356" s="184">
        <v>156</v>
      </c>
      <c r="E356" s="184">
        <v>412</v>
      </c>
      <c r="F356" s="184">
        <v>856</v>
      </c>
    </row>
    <row r="357" spans="1:9" s="335" customFormat="1" x14ac:dyDescent="0.25">
      <c r="A357" s="229">
        <v>294</v>
      </c>
      <c r="B357" s="77" t="s">
        <v>54</v>
      </c>
      <c r="C357" s="184">
        <v>622</v>
      </c>
      <c r="D357" s="184">
        <v>0</v>
      </c>
      <c r="E357" s="184">
        <v>60</v>
      </c>
      <c r="F357" s="184">
        <v>124</v>
      </c>
    </row>
    <row r="358" spans="1:9" s="335" customFormat="1" x14ac:dyDescent="0.25">
      <c r="A358" s="229">
        <v>205</v>
      </c>
      <c r="B358" s="77" t="s">
        <v>202</v>
      </c>
      <c r="C358" s="184">
        <v>5900</v>
      </c>
      <c r="D358" s="184">
        <v>0</v>
      </c>
      <c r="E358" s="184">
        <v>647</v>
      </c>
      <c r="F358" s="184">
        <v>3410</v>
      </c>
    </row>
    <row r="359" spans="1:9" s="335" customFormat="1" x14ac:dyDescent="0.25">
      <c r="A359" s="191">
        <v>144</v>
      </c>
      <c r="B359" s="342" t="s">
        <v>22</v>
      </c>
      <c r="C359" s="184">
        <v>3000</v>
      </c>
      <c r="D359" s="184">
        <v>3000</v>
      </c>
      <c r="E359" s="184">
        <v>0</v>
      </c>
      <c r="F359" s="184">
        <v>0</v>
      </c>
    </row>
    <row r="360" spans="1:9" s="335" customFormat="1" x14ac:dyDescent="0.25">
      <c r="A360" s="191">
        <v>142</v>
      </c>
      <c r="B360" s="342" t="s">
        <v>176</v>
      </c>
      <c r="C360" s="184">
        <v>430</v>
      </c>
      <c r="D360" s="184">
        <v>0</v>
      </c>
      <c r="E360" s="184">
        <v>0</v>
      </c>
      <c r="F360" s="184">
        <v>0</v>
      </c>
    </row>
    <row r="361" spans="1:9" s="335" customFormat="1" x14ac:dyDescent="0.25">
      <c r="A361" s="191">
        <v>129</v>
      </c>
      <c r="B361" s="342" t="s">
        <v>185</v>
      </c>
      <c r="C361" s="184">
        <v>570</v>
      </c>
      <c r="D361" s="184">
        <v>0</v>
      </c>
      <c r="E361" s="184">
        <v>0</v>
      </c>
      <c r="F361" s="184">
        <v>0</v>
      </c>
    </row>
    <row r="362" spans="1:9" s="335" customFormat="1" x14ac:dyDescent="0.25">
      <c r="A362" s="191"/>
      <c r="B362" s="215" t="s">
        <v>40</v>
      </c>
      <c r="C362" s="216">
        <f>SUM(C325:C361)</f>
        <v>264095</v>
      </c>
      <c r="D362" s="216">
        <f t="shared" ref="D362:F362" si="1">SUM(D325:D361)</f>
        <v>45456</v>
      </c>
      <c r="E362" s="216">
        <f t="shared" si="1"/>
        <v>60339</v>
      </c>
      <c r="F362" s="216">
        <f t="shared" si="1"/>
        <v>126338</v>
      </c>
    </row>
    <row r="363" spans="1:9" s="335" customFormat="1" ht="20.25" customHeight="1" x14ac:dyDescent="0.25">
      <c r="A363" s="339"/>
      <c r="B363" s="343"/>
    </row>
    <row r="364" spans="1:9" s="335" customFormat="1" ht="23.25" customHeight="1" x14ac:dyDescent="0.25">
      <c r="A364" s="339"/>
      <c r="B364" s="200" t="s">
        <v>314</v>
      </c>
      <c r="C364" s="200"/>
      <c r="D364" s="200"/>
      <c r="E364" s="200"/>
      <c r="F364" s="200"/>
    </row>
    <row r="365" spans="1:9" s="335" customFormat="1" ht="18.75" customHeight="1" x14ac:dyDescent="0.25">
      <c r="A365" s="344" t="s">
        <v>2</v>
      </c>
      <c r="B365" s="344" t="s">
        <v>232</v>
      </c>
      <c r="C365" s="344" t="s">
        <v>315</v>
      </c>
      <c r="D365" s="345" t="s">
        <v>177</v>
      </c>
      <c r="E365" s="344" t="s">
        <v>316</v>
      </c>
      <c r="F365" s="344" t="s">
        <v>317</v>
      </c>
      <c r="G365" s="344" t="s">
        <v>318</v>
      </c>
      <c r="H365" s="346"/>
      <c r="I365" s="346"/>
    </row>
    <row r="366" spans="1:9" s="335" customFormat="1" ht="65.25" customHeight="1" x14ac:dyDescent="0.25">
      <c r="A366" s="138"/>
      <c r="B366" s="137"/>
      <c r="C366" s="138"/>
      <c r="D366" s="347" t="s">
        <v>319</v>
      </c>
      <c r="E366" s="138"/>
      <c r="F366" s="138"/>
      <c r="G366" s="138"/>
      <c r="H366" s="348"/>
      <c r="I366" s="348"/>
    </row>
    <row r="367" spans="1:9" s="335" customFormat="1" x14ac:dyDescent="0.25">
      <c r="A367" s="345">
        <v>61</v>
      </c>
      <c r="B367" s="349" t="s">
        <v>45</v>
      </c>
      <c r="C367" s="350">
        <v>3053</v>
      </c>
      <c r="D367" s="351">
        <v>342</v>
      </c>
      <c r="E367" s="351">
        <v>0</v>
      </c>
      <c r="F367" s="351">
        <v>27</v>
      </c>
      <c r="G367" s="63">
        <v>852</v>
      </c>
      <c r="H367" s="68"/>
      <c r="I367" s="68"/>
    </row>
    <row r="368" spans="1:9" s="335" customFormat="1" x14ac:dyDescent="0.25">
      <c r="A368" s="345">
        <v>59</v>
      </c>
      <c r="B368" s="349" t="s">
        <v>27</v>
      </c>
      <c r="C368" s="350">
        <v>14142</v>
      </c>
      <c r="D368" s="351">
        <v>1610</v>
      </c>
      <c r="E368" s="351">
        <v>42</v>
      </c>
      <c r="F368" s="351">
        <v>143</v>
      </c>
      <c r="G368" s="63">
        <v>3798</v>
      </c>
      <c r="H368" s="68"/>
      <c r="I368" s="68"/>
    </row>
    <row r="369" spans="1:9" s="335" customFormat="1" x14ac:dyDescent="0.25">
      <c r="A369" s="345">
        <v>63</v>
      </c>
      <c r="B369" s="349" t="s">
        <v>28</v>
      </c>
      <c r="C369" s="350">
        <v>5484</v>
      </c>
      <c r="D369" s="351">
        <v>606</v>
      </c>
      <c r="E369" s="351">
        <v>34</v>
      </c>
      <c r="F369" s="351">
        <v>103</v>
      </c>
      <c r="G369" s="63">
        <v>4173</v>
      </c>
      <c r="H369" s="68"/>
      <c r="I369" s="68"/>
    </row>
    <row r="370" spans="1:9" s="335" customFormat="1" x14ac:dyDescent="0.25">
      <c r="A370" s="345">
        <v>65</v>
      </c>
      <c r="B370" s="349" t="s">
        <v>29</v>
      </c>
      <c r="C370" s="350">
        <v>5859</v>
      </c>
      <c r="D370" s="351">
        <v>637</v>
      </c>
      <c r="E370" s="351">
        <v>0</v>
      </c>
      <c r="F370" s="351">
        <v>62</v>
      </c>
      <c r="G370" s="63">
        <v>1293</v>
      </c>
      <c r="H370" s="68"/>
      <c r="I370" s="68"/>
    </row>
    <row r="371" spans="1:9" s="335" customFormat="1" x14ac:dyDescent="0.25">
      <c r="A371" s="345">
        <v>67</v>
      </c>
      <c r="B371" s="349" t="s">
        <v>187</v>
      </c>
      <c r="C371" s="350">
        <v>5201</v>
      </c>
      <c r="D371" s="351">
        <v>578</v>
      </c>
      <c r="E371" s="351">
        <v>50</v>
      </c>
      <c r="F371" s="351">
        <v>110</v>
      </c>
      <c r="G371" s="63">
        <v>1131</v>
      </c>
      <c r="H371" s="68"/>
      <c r="I371" s="68"/>
    </row>
    <row r="372" spans="1:9" s="335" customFormat="1" x14ac:dyDescent="0.25">
      <c r="A372" s="345">
        <v>69</v>
      </c>
      <c r="B372" s="349" t="s">
        <v>30</v>
      </c>
      <c r="C372" s="350">
        <v>7848</v>
      </c>
      <c r="D372" s="351">
        <v>877</v>
      </c>
      <c r="E372" s="351">
        <v>0</v>
      </c>
      <c r="F372" s="351">
        <v>68</v>
      </c>
      <c r="G372" s="63">
        <v>2248</v>
      </c>
      <c r="H372" s="68"/>
      <c r="I372" s="68"/>
    </row>
    <row r="373" spans="1:9" s="335" customFormat="1" x14ac:dyDescent="0.25">
      <c r="A373" s="345">
        <v>71</v>
      </c>
      <c r="B373" s="349" t="s">
        <v>12</v>
      </c>
      <c r="C373" s="350">
        <v>7576</v>
      </c>
      <c r="D373" s="351">
        <v>838</v>
      </c>
      <c r="E373" s="351">
        <v>67</v>
      </c>
      <c r="F373" s="351">
        <v>76</v>
      </c>
      <c r="G373" s="63">
        <v>1454</v>
      </c>
      <c r="H373" s="68"/>
      <c r="I373" s="68"/>
    </row>
    <row r="374" spans="1:9" s="335" customFormat="1" x14ac:dyDescent="0.25">
      <c r="A374" s="345">
        <v>103</v>
      </c>
      <c r="B374" s="349" t="s">
        <v>13</v>
      </c>
      <c r="C374" s="350">
        <v>16004</v>
      </c>
      <c r="D374" s="351">
        <v>1775</v>
      </c>
      <c r="E374" s="351">
        <v>25</v>
      </c>
      <c r="F374" s="351">
        <v>158</v>
      </c>
      <c r="G374" s="63">
        <v>4350</v>
      </c>
      <c r="H374" s="68"/>
      <c r="I374" s="68"/>
    </row>
    <row r="375" spans="1:9" s="335" customFormat="1" x14ac:dyDescent="0.25">
      <c r="A375" s="345">
        <v>73</v>
      </c>
      <c r="B375" s="349" t="s">
        <v>15</v>
      </c>
      <c r="C375" s="350">
        <v>5024</v>
      </c>
      <c r="D375" s="351">
        <v>556</v>
      </c>
      <c r="E375" s="351">
        <v>0</v>
      </c>
      <c r="F375" s="351">
        <v>66</v>
      </c>
      <c r="G375" s="63">
        <v>1093</v>
      </c>
      <c r="H375" s="68"/>
      <c r="I375" s="68"/>
    </row>
    <row r="376" spans="1:9" s="335" customFormat="1" x14ac:dyDescent="0.25">
      <c r="A376" s="345">
        <v>232</v>
      </c>
      <c r="B376" s="349" t="s">
        <v>52</v>
      </c>
      <c r="C376" s="350">
        <v>10088</v>
      </c>
      <c r="D376" s="351">
        <v>1192</v>
      </c>
      <c r="E376" s="351">
        <v>0</v>
      </c>
      <c r="F376" s="351">
        <v>63</v>
      </c>
      <c r="G376" s="63">
        <v>3111</v>
      </c>
      <c r="H376" s="68"/>
      <c r="I376" s="68"/>
    </row>
    <row r="377" spans="1:9" s="335" customFormat="1" x14ac:dyDescent="0.25">
      <c r="A377" s="345">
        <v>75</v>
      </c>
      <c r="B377" s="349" t="s">
        <v>188</v>
      </c>
      <c r="C377" s="350">
        <v>5190</v>
      </c>
      <c r="D377" s="351">
        <v>567</v>
      </c>
      <c r="E377" s="351">
        <v>65</v>
      </c>
      <c r="F377" s="351">
        <v>146</v>
      </c>
      <c r="G377" s="63">
        <v>1090</v>
      </c>
      <c r="H377" s="68"/>
      <c r="I377" s="68"/>
    </row>
    <row r="378" spans="1:9" s="335" customFormat="1" x14ac:dyDescent="0.25">
      <c r="A378" s="345">
        <v>275</v>
      </c>
      <c r="B378" s="349" t="s">
        <v>48</v>
      </c>
      <c r="C378" s="350">
        <v>1934</v>
      </c>
      <c r="D378" s="351">
        <v>218</v>
      </c>
      <c r="E378" s="351">
        <v>10</v>
      </c>
      <c r="F378" s="351">
        <v>20</v>
      </c>
      <c r="G378" s="63">
        <v>391</v>
      </c>
      <c r="H378" s="68"/>
      <c r="I378" s="68"/>
    </row>
    <row r="379" spans="1:9" s="335" customFormat="1" x14ac:dyDescent="0.25">
      <c r="A379" s="345">
        <v>203</v>
      </c>
      <c r="B379" s="349" t="s">
        <v>31</v>
      </c>
      <c r="C379" s="350">
        <v>5248</v>
      </c>
      <c r="D379" s="351">
        <v>590</v>
      </c>
      <c r="E379" s="351">
        <v>0</v>
      </c>
      <c r="F379" s="351">
        <v>66</v>
      </c>
      <c r="G379" s="63">
        <v>1334</v>
      </c>
      <c r="H379" s="68"/>
      <c r="I379" s="68"/>
    </row>
    <row r="380" spans="1:9" s="335" customFormat="1" x14ac:dyDescent="0.25">
      <c r="A380" s="345">
        <v>79</v>
      </c>
      <c r="B380" s="349" t="s">
        <v>32</v>
      </c>
      <c r="C380" s="350">
        <v>6911</v>
      </c>
      <c r="D380" s="351">
        <v>775</v>
      </c>
      <c r="E380" s="351">
        <v>0</v>
      </c>
      <c r="F380" s="351">
        <v>70</v>
      </c>
      <c r="G380" s="63">
        <v>1867</v>
      </c>
      <c r="H380" s="68"/>
      <c r="I380" s="68"/>
    </row>
    <row r="381" spans="1:9" s="335" customFormat="1" x14ac:dyDescent="0.25">
      <c r="A381" s="345">
        <v>231</v>
      </c>
      <c r="B381" s="349" t="s">
        <v>220</v>
      </c>
      <c r="C381" s="350">
        <v>13804</v>
      </c>
      <c r="D381" s="351">
        <v>1574</v>
      </c>
      <c r="E381" s="351">
        <v>0</v>
      </c>
      <c r="F381" s="351">
        <v>95</v>
      </c>
      <c r="G381" s="63">
        <v>3994</v>
      </c>
      <c r="H381" s="68"/>
      <c r="I381" s="68"/>
    </row>
    <row r="382" spans="1:9" s="335" customFormat="1" x14ac:dyDescent="0.25">
      <c r="A382" s="345">
        <v>115</v>
      </c>
      <c r="B382" s="349" t="s">
        <v>21</v>
      </c>
      <c r="C382" s="350">
        <v>14779</v>
      </c>
      <c r="D382" s="351">
        <v>1703</v>
      </c>
      <c r="E382" s="351">
        <v>0</v>
      </c>
      <c r="F382" s="351">
        <v>53</v>
      </c>
      <c r="G382" s="63">
        <v>4598</v>
      </c>
      <c r="H382" s="68"/>
      <c r="I382" s="68"/>
    </row>
    <row r="383" spans="1:9" s="335" customFormat="1" x14ac:dyDescent="0.25">
      <c r="A383" s="345">
        <v>81</v>
      </c>
      <c r="B383" s="349" t="s">
        <v>33</v>
      </c>
      <c r="C383" s="350">
        <v>2488</v>
      </c>
      <c r="D383" s="351">
        <v>280</v>
      </c>
      <c r="E383" s="351">
        <v>0</v>
      </c>
      <c r="F383" s="351">
        <v>90</v>
      </c>
      <c r="G383" s="63">
        <v>478</v>
      </c>
      <c r="H383" s="68"/>
      <c r="I383" s="68"/>
    </row>
    <row r="384" spans="1:9" s="335" customFormat="1" x14ac:dyDescent="0.25">
      <c r="A384" s="345">
        <v>83</v>
      </c>
      <c r="B384" s="349" t="s">
        <v>24</v>
      </c>
      <c r="C384" s="350">
        <v>13337</v>
      </c>
      <c r="D384" s="351">
        <v>1574</v>
      </c>
      <c r="E384" s="351">
        <v>0</v>
      </c>
      <c r="F384" s="351">
        <v>86</v>
      </c>
      <c r="G384" s="63">
        <v>4907</v>
      </c>
      <c r="H384" s="68"/>
      <c r="I384" s="68"/>
    </row>
    <row r="385" spans="1:9" s="335" customFormat="1" x14ac:dyDescent="0.25">
      <c r="A385" s="345">
        <v>85</v>
      </c>
      <c r="B385" s="349" t="s">
        <v>34</v>
      </c>
      <c r="C385" s="350">
        <v>4050</v>
      </c>
      <c r="D385" s="351">
        <v>446</v>
      </c>
      <c r="E385" s="351">
        <v>0</v>
      </c>
      <c r="F385" s="351">
        <v>47</v>
      </c>
      <c r="G385" s="63">
        <v>1091</v>
      </c>
      <c r="H385" s="68"/>
      <c r="I385" s="68"/>
    </row>
    <row r="386" spans="1:9" s="335" customFormat="1" x14ac:dyDescent="0.25">
      <c r="A386" s="345">
        <v>87</v>
      </c>
      <c r="B386" s="349" t="s">
        <v>26</v>
      </c>
      <c r="C386" s="350">
        <v>7932</v>
      </c>
      <c r="D386" s="351">
        <v>865</v>
      </c>
      <c r="E386" s="351">
        <v>0</v>
      </c>
      <c r="F386" s="351">
        <v>73</v>
      </c>
      <c r="G386" s="63">
        <v>1798</v>
      </c>
      <c r="H386" s="68"/>
      <c r="I386" s="68"/>
    </row>
    <row r="387" spans="1:9" s="335" customFormat="1" x14ac:dyDescent="0.25">
      <c r="A387" s="345">
        <v>29</v>
      </c>
      <c r="B387" s="349" t="s">
        <v>178</v>
      </c>
      <c r="C387" s="350">
        <v>20689</v>
      </c>
      <c r="D387" s="351">
        <v>2320</v>
      </c>
      <c r="E387" s="351">
        <v>0</v>
      </c>
      <c r="F387" s="351">
        <v>0</v>
      </c>
      <c r="G387" s="63">
        <v>3090</v>
      </c>
      <c r="H387" s="68"/>
      <c r="I387" s="68"/>
    </row>
    <row r="388" spans="1:9" s="335" customFormat="1" x14ac:dyDescent="0.25">
      <c r="A388" s="345">
        <v>33</v>
      </c>
      <c r="B388" s="349" t="s">
        <v>46</v>
      </c>
      <c r="C388" s="350">
        <v>42626</v>
      </c>
      <c r="D388" s="351">
        <v>4943</v>
      </c>
      <c r="E388" s="351">
        <v>0</v>
      </c>
      <c r="F388" s="351">
        <v>0</v>
      </c>
      <c r="G388" s="63">
        <v>9052</v>
      </c>
      <c r="H388" s="68"/>
      <c r="I388" s="68"/>
    </row>
    <row r="389" spans="1:9" s="335" customFormat="1" x14ac:dyDescent="0.25">
      <c r="A389" s="345">
        <v>35</v>
      </c>
      <c r="B389" s="349" t="s">
        <v>47</v>
      </c>
      <c r="C389" s="350">
        <v>12865</v>
      </c>
      <c r="D389" s="351">
        <v>2859</v>
      </c>
      <c r="E389" s="351">
        <v>0</v>
      </c>
      <c r="F389" s="351">
        <v>0</v>
      </c>
      <c r="G389" s="63">
        <v>9721</v>
      </c>
      <c r="H389" s="68"/>
      <c r="I389" s="68"/>
    </row>
    <row r="390" spans="1:9" s="335" customFormat="1" x14ac:dyDescent="0.25">
      <c r="A390" s="345">
        <v>140</v>
      </c>
      <c r="B390" s="349" t="s">
        <v>195</v>
      </c>
      <c r="C390" s="350">
        <v>32393</v>
      </c>
      <c r="D390" s="351">
        <v>3809</v>
      </c>
      <c r="E390" s="351">
        <v>0</v>
      </c>
      <c r="F390" s="351">
        <v>163</v>
      </c>
      <c r="G390" s="63">
        <v>8695</v>
      </c>
      <c r="H390" s="68"/>
      <c r="I390" s="68"/>
    </row>
    <row r="391" spans="1:9" s="335" customFormat="1" x14ac:dyDescent="0.25">
      <c r="A391" s="345">
        <v>49</v>
      </c>
      <c r="B391" s="349" t="s">
        <v>16</v>
      </c>
      <c r="C391" s="350">
        <v>15582</v>
      </c>
      <c r="D391" s="351">
        <v>1812</v>
      </c>
      <c r="E391" s="351">
        <v>0</v>
      </c>
      <c r="F391" s="351">
        <v>0</v>
      </c>
      <c r="G391" s="63">
        <v>2738</v>
      </c>
      <c r="H391" s="68"/>
      <c r="I391" s="68"/>
    </row>
    <row r="392" spans="1:9" s="335" customFormat="1" x14ac:dyDescent="0.25">
      <c r="A392" s="345">
        <v>133</v>
      </c>
      <c r="B392" s="214" t="s">
        <v>184</v>
      </c>
      <c r="C392" s="350">
        <v>0</v>
      </c>
      <c r="D392" s="351">
        <v>0</v>
      </c>
      <c r="E392" s="351">
        <v>111</v>
      </c>
      <c r="F392" s="351">
        <v>124</v>
      </c>
      <c r="G392" s="63">
        <v>0</v>
      </c>
      <c r="H392" s="68"/>
      <c r="I392" s="68"/>
    </row>
    <row r="393" spans="1:9" s="335" customFormat="1" x14ac:dyDescent="0.25">
      <c r="A393" s="345">
        <v>135</v>
      </c>
      <c r="B393" s="349" t="s">
        <v>196</v>
      </c>
      <c r="C393" s="350">
        <v>0</v>
      </c>
      <c r="D393" s="351">
        <v>0</v>
      </c>
      <c r="E393" s="351">
        <v>60</v>
      </c>
      <c r="F393" s="351">
        <v>585</v>
      </c>
      <c r="G393" s="63">
        <v>0</v>
      </c>
      <c r="H393" s="68"/>
      <c r="I393" s="68"/>
    </row>
    <row r="394" spans="1:9" s="335" customFormat="1" x14ac:dyDescent="0.25">
      <c r="A394" s="345">
        <v>4</v>
      </c>
      <c r="B394" s="349" t="s">
        <v>50</v>
      </c>
      <c r="C394" s="350">
        <v>30059</v>
      </c>
      <c r="D394" s="351">
        <v>3571</v>
      </c>
      <c r="E394" s="351">
        <v>0</v>
      </c>
      <c r="F394" s="351">
        <v>0</v>
      </c>
      <c r="G394" s="63">
        <v>5816</v>
      </c>
      <c r="H394" s="68"/>
      <c r="I394" s="68"/>
    </row>
    <row r="395" spans="1:9" s="335" customFormat="1" x14ac:dyDescent="0.25">
      <c r="A395" s="345">
        <v>10</v>
      </c>
      <c r="B395" s="349" t="s">
        <v>198</v>
      </c>
      <c r="C395" s="350">
        <v>49704</v>
      </c>
      <c r="D395" s="351">
        <v>5918</v>
      </c>
      <c r="E395" s="351">
        <v>0</v>
      </c>
      <c r="F395" s="351">
        <v>0</v>
      </c>
      <c r="G395" s="63">
        <v>8314</v>
      </c>
      <c r="H395" s="68"/>
      <c r="I395" s="68"/>
    </row>
    <row r="396" spans="1:9" s="335" customFormat="1" x14ac:dyDescent="0.25">
      <c r="A396" s="345">
        <v>13</v>
      </c>
      <c r="B396" s="349" t="s">
        <v>59</v>
      </c>
      <c r="C396" s="350">
        <v>8358</v>
      </c>
      <c r="D396" s="351">
        <v>1022</v>
      </c>
      <c r="E396" s="351">
        <v>0</v>
      </c>
      <c r="F396" s="351">
        <v>0</v>
      </c>
      <c r="G396" s="63">
        <v>3009</v>
      </c>
      <c r="H396" s="68"/>
      <c r="I396" s="68"/>
    </row>
    <row r="397" spans="1:9" s="335" customFormat="1" x14ac:dyDescent="0.25">
      <c r="A397" s="345">
        <v>354</v>
      </c>
      <c r="B397" s="349" t="s">
        <v>55</v>
      </c>
      <c r="C397" s="350">
        <v>49870</v>
      </c>
      <c r="D397" s="351">
        <v>5610</v>
      </c>
      <c r="E397" s="351">
        <v>0</v>
      </c>
      <c r="F397" s="351">
        <v>210</v>
      </c>
      <c r="G397" s="63">
        <v>10187</v>
      </c>
      <c r="H397" s="68"/>
      <c r="I397" s="68"/>
    </row>
    <row r="398" spans="1:9" s="335" customFormat="1" x14ac:dyDescent="0.25">
      <c r="A398" s="345">
        <v>173</v>
      </c>
      <c r="B398" s="349" t="s">
        <v>39</v>
      </c>
      <c r="C398" s="350">
        <v>362</v>
      </c>
      <c r="D398" s="351">
        <v>59</v>
      </c>
      <c r="E398" s="351">
        <v>0</v>
      </c>
      <c r="F398" s="351">
        <v>0</v>
      </c>
      <c r="G398" s="63">
        <v>79</v>
      </c>
      <c r="H398" s="68"/>
      <c r="I398" s="68"/>
    </row>
    <row r="399" spans="1:9" s="335" customFormat="1" x14ac:dyDescent="0.25">
      <c r="A399" s="345">
        <v>151</v>
      </c>
      <c r="B399" s="349" t="s">
        <v>62</v>
      </c>
      <c r="C399" s="350">
        <v>3269</v>
      </c>
      <c r="D399" s="351">
        <v>311</v>
      </c>
      <c r="E399" s="351">
        <v>0</v>
      </c>
      <c r="F399" s="351">
        <v>0</v>
      </c>
      <c r="G399" s="63">
        <v>226</v>
      </c>
      <c r="H399" s="68"/>
      <c r="I399" s="68"/>
    </row>
    <row r="400" spans="1:9" s="335" customFormat="1" x14ac:dyDescent="0.25">
      <c r="A400" s="345">
        <v>295</v>
      </c>
      <c r="B400" s="349" t="s">
        <v>320</v>
      </c>
      <c r="C400" s="350">
        <v>0</v>
      </c>
      <c r="D400" s="351">
        <v>0</v>
      </c>
      <c r="E400" s="351">
        <v>0</v>
      </c>
      <c r="F400" s="351">
        <v>0</v>
      </c>
      <c r="G400" s="63">
        <v>0</v>
      </c>
      <c r="H400" s="68"/>
      <c r="I400" s="68"/>
    </row>
    <row r="401" spans="1:9" s="335" customFormat="1" x14ac:dyDescent="0.25">
      <c r="A401" s="345">
        <v>294</v>
      </c>
      <c r="B401" s="349" t="s">
        <v>54</v>
      </c>
      <c r="C401" s="350">
        <v>428</v>
      </c>
      <c r="D401" s="351">
        <v>44</v>
      </c>
      <c r="E401" s="351">
        <v>0</v>
      </c>
      <c r="F401" s="351">
        <v>0</v>
      </c>
      <c r="G401" s="63">
        <v>46</v>
      </c>
      <c r="H401" s="68"/>
      <c r="I401" s="68"/>
    </row>
    <row r="402" spans="1:9" s="335" customFormat="1" x14ac:dyDescent="0.25">
      <c r="A402" s="345">
        <v>205</v>
      </c>
      <c r="B402" s="349" t="s">
        <v>202</v>
      </c>
      <c r="C402" s="350">
        <v>10965</v>
      </c>
      <c r="D402" s="351">
        <v>1334</v>
      </c>
      <c r="E402" s="351">
        <v>0</v>
      </c>
      <c r="F402" s="351">
        <v>0</v>
      </c>
      <c r="G402" s="63">
        <v>1605</v>
      </c>
      <c r="H402" s="68"/>
      <c r="I402" s="68"/>
    </row>
    <row r="403" spans="1:9" s="335" customFormat="1" x14ac:dyDescent="0.25">
      <c r="A403" s="345">
        <v>142</v>
      </c>
      <c r="B403" s="349" t="s">
        <v>176</v>
      </c>
      <c r="C403" s="350"/>
      <c r="D403" s="351">
        <v>0</v>
      </c>
      <c r="E403" s="351">
        <v>0</v>
      </c>
      <c r="F403" s="351">
        <v>0</v>
      </c>
      <c r="G403" s="63">
        <v>9470</v>
      </c>
      <c r="H403" s="68"/>
      <c r="I403" s="68"/>
    </row>
    <row r="404" spans="1:9" s="335" customFormat="1" x14ac:dyDescent="0.25">
      <c r="A404" s="345">
        <v>129</v>
      </c>
      <c r="B404" s="349" t="s">
        <v>185</v>
      </c>
      <c r="C404" s="350"/>
      <c r="D404" s="351">
        <v>0</v>
      </c>
      <c r="E404" s="351">
        <v>0</v>
      </c>
      <c r="F404" s="351">
        <v>0</v>
      </c>
      <c r="G404" s="63">
        <v>18796</v>
      </c>
      <c r="H404" s="68"/>
      <c r="I404" s="68"/>
    </row>
    <row r="405" spans="1:9" s="335" customFormat="1" x14ac:dyDescent="0.25">
      <c r="A405" s="345"/>
      <c r="B405" s="352" t="s">
        <v>89</v>
      </c>
      <c r="C405" s="353">
        <f t="shared" ref="C405:F405" si="2">SUM(C367:C402)</f>
        <v>433122</v>
      </c>
      <c r="D405" s="353">
        <f t="shared" si="2"/>
        <v>51215</v>
      </c>
      <c r="E405" s="353">
        <f t="shared" si="2"/>
        <v>464</v>
      </c>
      <c r="F405" s="353">
        <f t="shared" si="2"/>
        <v>2704</v>
      </c>
      <c r="G405" s="353">
        <f>SUM(G367:G404)</f>
        <v>135895</v>
      </c>
      <c r="H405" s="354"/>
      <c r="I405" s="354"/>
    </row>
    <row r="406" spans="1:9" s="335" customFormat="1" ht="17.25" customHeight="1" x14ac:dyDescent="0.25">
      <c r="A406" s="339"/>
      <c r="B406" s="343"/>
    </row>
    <row r="407" spans="1:9" s="335" customFormat="1" ht="22.5" customHeight="1" x14ac:dyDescent="0.25">
      <c r="A407" s="339"/>
      <c r="B407" s="200" t="s">
        <v>321</v>
      </c>
      <c r="C407" s="200"/>
      <c r="D407" s="200"/>
    </row>
    <row r="408" spans="1:9" s="335" customFormat="1" ht="15" customHeight="1" x14ac:dyDescent="0.25">
      <c r="A408" s="344" t="s">
        <v>2</v>
      </c>
      <c r="B408" s="355" t="s">
        <v>232</v>
      </c>
      <c r="C408" s="344" t="s">
        <v>322</v>
      </c>
      <c r="D408" s="344" t="s">
        <v>323</v>
      </c>
    </row>
    <row r="409" spans="1:9" s="335" customFormat="1" ht="49.5" customHeight="1" x14ac:dyDescent="0.25">
      <c r="A409" s="138"/>
      <c r="B409" s="136"/>
      <c r="C409" s="356"/>
      <c r="D409" s="356"/>
    </row>
    <row r="410" spans="1:9" s="335" customFormat="1" x14ac:dyDescent="0.25">
      <c r="A410" s="345">
        <v>61</v>
      </c>
      <c r="B410" s="349" t="s">
        <v>45</v>
      </c>
      <c r="C410" s="351">
        <v>511</v>
      </c>
      <c r="D410" s="351">
        <v>1244</v>
      </c>
      <c r="E410" s="357"/>
    </row>
    <row r="411" spans="1:9" s="335" customFormat="1" x14ac:dyDescent="0.25">
      <c r="A411" s="345">
        <v>59</v>
      </c>
      <c r="B411" s="349" t="s">
        <v>27</v>
      </c>
      <c r="C411" s="351">
        <v>2587</v>
      </c>
      <c r="D411" s="351">
        <v>5860</v>
      </c>
      <c r="E411" s="357"/>
    </row>
    <row r="412" spans="1:9" s="335" customFormat="1" x14ac:dyDescent="0.25">
      <c r="A412" s="345">
        <v>63</v>
      </c>
      <c r="B412" s="349" t="s">
        <v>28</v>
      </c>
      <c r="C412" s="351">
        <v>864</v>
      </c>
      <c r="D412" s="351">
        <v>2321</v>
      </c>
      <c r="E412" s="357"/>
    </row>
    <row r="413" spans="1:9" s="335" customFormat="1" x14ac:dyDescent="0.25">
      <c r="A413" s="345">
        <v>65</v>
      </c>
      <c r="B413" s="349" t="s">
        <v>29</v>
      </c>
      <c r="C413" s="351">
        <v>833</v>
      </c>
      <c r="D413" s="351">
        <v>2227</v>
      </c>
      <c r="E413" s="357"/>
    </row>
    <row r="414" spans="1:9" s="335" customFormat="1" x14ac:dyDescent="0.25">
      <c r="A414" s="345">
        <v>67</v>
      </c>
      <c r="B414" s="349" t="s">
        <v>187</v>
      </c>
      <c r="C414" s="351">
        <v>840</v>
      </c>
      <c r="D414" s="351">
        <v>2010</v>
      </c>
      <c r="E414" s="357"/>
    </row>
    <row r="415" spans="1:9" s="335" customFormat="1" x14ac:dyDescent="0.25">
      <c r="A415" s="345">
        <v>69</v>
      </c>
      <c r="B415" s="349" t="s">
        <v>30</v>
      </c>
      <c r="C415" s="351">
        <v>1311</v>
      </c>
      <c r="D415" s="351">
        <v>3325</v>
      </c>
      <c r="E415" s="357"/>
    </row>
    <row r="416" spans="1:9" s="335" customFormat="1" x14ac:dyDescent="0.25">
      <c r="A416" s="345">
        <v>71</v>
      </c>
      <c r="B416" s="349" t="s">
        <v>12</v>
      </c>
      <c r="C416" s="351">
        <v>1191</v>
      </c>
      <c r="D416" s="351">
        <v>3265</v>
      </c>
      <c r="E416" s="357"/>
    </row>
    <row r="417" spans="1:5" s="335" customFormat="1" x14ac:dyDescent="0.25">
      <c r="A417" s="345">
        <v>103</v>
      </c>
      <c r="B417" s="349" t="s">
        <v>13</v>
      </c>
      <c r="C417" s="351">
        <v>2549</v>
      </c>
      <c r="D417" s="351">
        <v>6469</v>
      </c>
      <c r="E417" s="357"/>
    </row>
    <row r="418" spans="1:5" s="335" customFormat="1" x14ac:dyDescent="0.25">
      <c r="A418" s="345">
        <v>73</v>
      </c>
      <c r="B418" s="349" t="s">
        <v>15</v>
      </c>
      <c r="C418" s="351">
        <v>785</v>
      </c>
      <c r="D418" s="351">
        <v>1877</v>
      </c>
      <c r="E418" s="357"/>
    </row>
    <row r="419" spans="1:5" s="335" customFormat="1" x14ac:dyDescent="0.25">
      <c r="A419" s="345">
        <v>232</v>
      </c>
      <c r="B419" s="349" t="s">
        <v>52</v>
      </c>
      <c r="C419" s="351">
        <v>2191</v>
      </c>
      <c r="D419" s="351">
        <v>6464</v>
      </c>
      <c r="E419" s="357"/>
    </row>
    <row r="420" spans="1:5" s="335" customFormat="1" x14ac:dyDescent="0.25">
      <c r="A420" s="345">
        <v>75</v>
      </c>
      <c r="B420" s="349" t="s">
        <v>188</v>
      </c>
      <c r="C420" s="351">
        <v>762</v>
      </c>
      <c r="D420" s="351">
        <v>2095</v>
      </c>
      <c r="E420" s="357"/>
    </row>
    <row r="421" spans="1:5" s="335" customFormat="1" x14ac:dyDescent="0.25">
      <c r="A421" s="345">
        <v>275</v>
      </c>
      <c r="B421" s="349" t="s">
        <v>48</v>
      </c>
      <c r="C421" s="351">
        <v>333</v>
      </c>
      <c r="D421" s="351">
        <v>928</v>
      </c>
      <c r="E421" s="357"/>
    </row>
    <row r="422" spans="1:5" s="335" customFormat="1" x14ac:dyDescent="0.25">
      <c r="A422" s="345">
        <v>203</v>
      </c>
      <c r="B422" s="349" t="s">
        <v>31</v>
      </c>
      <c r="C422" s="351">
        <v>898</v>
      </c>
      <c r="D422" s="351">
        <v>2372</v>
      </c>
      <c r="E422" s="357"/>
    </row>
    <row r="423" spans="1:5" s="335" customFormat="1" x14ac:dyDescent="0.25">
      <c r="A423" s="345">
        <v>79</v>
      </c>
      <c r="B423" s="349" t="s">
        <v>32</v>
      </c>
      <c r="C423" s="351">
        <v>1169</v>
      </c>
      <c r="D423" s="351">
        <v>2869</v>
      </c>
      <c r="E423" s="357"/>
    </row>
    <row r="424" spans="1:5" s="335" customFormat="1" x14ac:dyDescent="0.25">
      <c r="A424" s="345">
        <v>231</v>
      </c>
      <c r="B424" s="349" t="s">
        <v>220</v>
      </c>
      <c r="C424" s="351">
        <v>2549</v>
      </c>
      <c r="D424" s="351">
        <v>6302</v>
      </c>
      <c r="E424" s="357"/>
    </row>
    <row r="425" spans="1:5" s="335" customFormat="1" x14ac:dyDescent="0.25">
      <c r="A425" s="345">
        <v>115</v>
      </c>
      <c r="B425" s="349" t="s">
        <v>21</v>
      </c>
      <c r="C425" s="351">
        <v>2882</v>
      </c>
      <c r="D425" s="351">
        <v>6555</v>
      </c>
      <c r="E425" s="357"/>
    </row>
    <row r="426" spans="1:5" s="335" customFormat="1" x14ac:dyDescent="0.25">
      <c r="A426" s="345">
        <v>81</v>
      </c>
      <c r="B426" s="349" t="s">
        <v>33</v>
      </c>
      <c r="C426" s="351">
        <v>430</v>
      </c>
      <c r="D426" s="351">
        <v>1051</v>
      </c>
      <c r="E426" s="357"/>
    </row>
    <row r="427" spans="1:5" s="335" customFormat="1" x14ac:dyDescent="0.25">
      <c r="A427" s="345">
        <v>83</v>
      </c>
      <c r="B427" s="349" t="s">
        <v>24</v>
      </c>
      <c r="C427" s="351">
        <v>2876</v>
      </c>
      <c r="D427" s="351">
        <v>5790</v>
      </c>
      <c r="E427" s="357"/>
    </row>
    <row r="428" spans="1:5" s="335" customFormat="1" x14ac:dyDescent="0.25">
      <c r="A428" s="345">
        <v>85</v>
      </c>
      <c r="B428" s="349" t="s">
        <v>34</v>
      </c>
      <c r="C428" s="351">
        <v>615</v>
      </c>
      <c r="D428" s="351">
        <v>1520</v>
      </c>
      <c r="E428" s="357"/>
    </row>
    <row r="429" spans="1:5" s="335" customFormat="1" x14ac:dyDescent="0.25">
      <c r="A429" s="345">
        <v>87</v>
      </c>
      <c r="B429" s="349" t="s">
        <v>26</v>
      </c>
      <c r="C429" s="351">
        <v>1143</v>
      </c>
      <c r="D429" s="351">
        <v>2604</v>
      </c>
      <c r="E429" s="357"/>
    </row>
    <row r="430" spans="1:5" s="335" customFormat="1" x14ac:dyDescent="0.25">
      <c r="A430" s="345">
        <v>29</v>
      </c>
      <c r="B430" s="349" t="s">
        <v>178</v>
      </c>
      <c r="C430" s="351">
        <v>3497</v>
      </c>
      <c r="D430" s="351">
        <v>0</v>
      </c>
      <c r="E430" s="357"/>
    </row>
    <row r="431" spans="1:5" s="335" customFormat="1" x14ac:dyDescent="0.25">
      <c r="A431" s="345">
        <v>33</v>
      </c>
      <c r="B431" s="349" t="s">
        <v>46</v>
      </c>
      <c r="C431" s="351">
        <v>8501</v>
      </c>
      <c r="D431" s="351">
        <v>0</v>
      </c>
      <c r="E431" s="357"/>
    </row>
    <row r="432" spans="1:5" s="335" customFormat="1" x14ac:dyDescent="0.25">
      <c r="A432" s="345">
        <v>35</v>
      </c>
      <c r="B432" s="349" t="s">
        <v>47</v>
      </c>
      <c r="C432" s="351">
        <v>13435</v>
      </c>
      <c r="D432" s="351">
        <v>1416</v>
      </c>
      <c r="E432" s="357"/>
    </row>
    <row r="433" spans="1:5" s="335" customFormat="1" x14ac:dyDescent="0.25">
      <c r="A433" s="345">
        <v>140</v>
      </c>
      <c r="B433" s="349" t="s">
        <v>195</v>
      </c>
      <c r="C433" s="351">
        <v>6892</v>
      </c>
      <c r="D433" s="351">
        <v>18250</v>
      </c>
      <c r="E433" s="357"/>
    </row>
    <row r="434" spans="1:5" s="335" customFormat="1" x14ac:dyDescent="0.25">
      <c r="A434" s="345">
        <v>49</v>
      </c>
      <c r="B434" s="349" t="s">
        <v>16</v>
      </c>
      <c r="C434" s="351">
        <v>3152</v>
      </c>
      <c r="D434" s="351">
        <v>0</v>
      </c>
      <c r="E434" s="357"/>
    </row>
    <row r="435" spans="1:5" s="335" customFormat="1" x14ac:dyDescent="0.25">
      <c r="A435" s="345">
        <v>133</v>
      </c>
      <c r="B435" s="214" t="s">
        <v>184</v>
      </c>
      <c r="C435" s="351">
        <v>0</v>
      </c>
      <c r="D435" s="351">
        <v>19403</v>
      </c>
      <c r="E435" s="357"/>
    </row>
    <row r="436" spans="1:5" s="335" customFormat="1" x14ac:dyDescent="0.25">
      <c r="A436" s="345">
        <v>135</v>
      </c>
      <c r="B436" s="349" t="s">
        <v>196</v>
      </c>
      <c r="C436" s="351">
        <v>0</v>
      </c>
      <c r="D436" s="351">
        <v>51657</v>
      </c>
      <c r="E436" s="357"/>
    </row>
    <row r="437" spans="1:5" s="335" customFormat="1" x14ac:dyDescent="0.25">
      <c r="A437" s="345">
        <v>1</v>
      </c>
      <c r="B437" s="349" t="s">
        <v>49</v>
      </c>
      <c r="C437" s="351">
        <v>0</v>
      </c>
      <c r="D437" s="351">
        <v>0</v>
      </c>
      <c r="E437" s="357"/>
    </row>
    <row r="438" spans="1:5" s="335" customFormat="1" x14ac:dyDescent="0.25">
      <c r="A438" s="345">
        <v>4</v>
      </c>
      <c r="B438" s="349" t="s">
        <v>50</v>
      </c>
      <c r="C438" s="351">
        <v>6684</v>
      </c>
      <c r="D438" s="351">
        <v>0</v>
      </c>
      <c r="E438" s="357"/>
    </row>
    <row r="439" spans="1:5" s="335" customFormat="1" x14ac:dyDescent="0.25">
      <c r="A439" s="345">
        <v>10</v>
      </c>
      <c r="B439" s="349" t="s">
        <v>198</v>
      </c>
      <c r="C439" s="351">
        <v>11158</v>
      </c>
      <c r="D439" s="351">
        <v>0</v>
      </c>
      <c r="E439" s="357"/>
    </row>
    <row r="440" spans="1:5" s="335" customFormat="1" x14ac:dyDescent="0.25">
      <c r="A440" s="345">
        <v>13</v>
      </c>
      <c r="B440" s="349" t="s">
        <v>59</v>
      </c>
      <c r="C440" s="351">
        <v>2085</v>
      </c>
      <c r="D440" s="351">
        <v>1313</v>
      </c>
      <c r="E440" s="357"/>
    </row>
    <row r="441" spans="1:5" s="335" customFormat="1" x14ac:dyDescent="0.25">
      <c r="A441" s="345">
        <v>354</v>
      </c>
      <c r="B441" s="349" t="s">
        <v>55</v>
      </c>
      <c r="C441" s="351">
        <v>8571</v>
      </c>
      <c r="D441" s="351">
        <v>15456</v>
      </c>
      <c r="E441" s="357"/>
    </row>
    <row r="442" spans="1:5" s="335" customFormat="1" x14ac:dyDescent="0.25">
      <c r="A442" s="345">
        <v>173</v>
      </c>
      <c r="B442" s="349" t="s">
        <v>39</v>
      </c>
      <c r="C442" s="351">
        <v>205</v>
      </c>
      <c r="D442" s="351">
        <v>0</v>
      </c>
      <c r="E442" s="357"/>
    </row>
    <row r="443" spans="1:5" s="335" customFormat="1" x14ac:dyDescent="0.25">
      <c r="A443" s="345">
        <v>151</v>
      </c>
      <c r="B443" s="349" t="s">
        <v>62</v>
      </c>
      <c r="C443" s="351">
        <v>114</v>
      </c>
      <c r="D443" s="351">
        <v>0</v>
      </c>
      <c r="E443" s="357"/>
    </row>
    <row r="444" spans="1:5" s="335" customFormat="1" x14ac:dyDescent="0.25">
      <c r="A444" s="345">
        <v>294</v>
      </c>
      <c r="B444" s="349" t="s">
        <v>54</v>
      </c>
      <c r="C444" s="351">
        <v>41</v>
      </c>
      <c r="D444" s="351">
        <v>0</v>
      </c>
      <c r="E444" s="357"/>
    </row>
    <row r="445" spans="1:5" s="335" customFormat="1" x14ac:dyDescent="0.25">
      <c r="A445" s="345">
        <v>205</v>
      </c>
      <c r="B445" s="349" t="s">
        <v>202</v>
      </c>
      <c r="C445" s="351">
        <v>2698</v>
      </c>
      <c r="D445" s="351">
        <v>200</v>
      </c>
      <c r="E445" s="357"/>
    </row>
    <row r="446" spans="1:5" s="335" customFormat="1" x14ac:dyDescent="0.25">
      <c r="A446" s="345"/>
      <c r="B446" s="352" t="s">
        <v>89</v>
      </c>
      <c r="C446" s="358">
        <f>SUM(C410:C445)</f>
        <v>94352</v>
      </c>
      <c r="D446" s="358">
        <f>SUM(D410:D445)</f>
        <v>174843</v>
      </c>
      <c r="E446" s="359"/>
    </row>
    <row r="447" spans="1:5" s="335" customFormat="1" x14ac:dyDescent="0.25">
      <c r="A447" s="339"/>
      <c r="B447" s="343"/>
    </row>
    <row r="448" spans="1:5" s="335" customFormat="1" x14ac:dyDescent="0.25">
      <c r="A448" s="339"/>
      <c r="B448" s="343"/>
    </row>
    <row r="449" spans="1:2" s="335" customFormat="1" x14ac:dyDescent="0.25">
      <c r="A449" s="339"/>
      <c r="B449" s="343"/>
    </row>
    <row r="450" spans="1:2" s="335" customFormat="1" x14ac:dyDescent="0.25">
      <c r="A450" s="339"/>
      <c r="B450" s="343"/>
    </row>
    <row r="451" spans="1:2" s="335" customFormat="1" x14ac:dyDescent="0.25">
      <c r="A451" s="339"/>
      <c r="B451" s="343"/>
    </row>
    <row r="452" spans="1:2" s="335" customFormat="1" x14ac:dyDescent="0.25">
      <c r="A452" s="339"/>
      <c r="B452" s="343"/>
    </row>
    <row r="453" spans="1:2" s="335" customFormat="1" x14ac:dyDescent="0.25">
      <c r="A453" s="339"/>
      <c r="B453" s="343"/>
    </row>
    <row r="454" spans="1:2" s="335" customFormat="1" x14ac:dyDescent="0.25">
      <c r="A454" s="339"/>
      <c r="B454" s="343"/>
    </row>
    <row r="455" spans="1:2" s="335" customFormat="1" x14ac:dyDescent="0.25">
      <c r="A455" s="339"/>
      <c r="B455" s="343"/>
    </row>
    <row r="456" spans="1:2" s="335" customFormat="1" x14ac:dyDescent="0.25">
      <c r="A456" s="339"/>
      <c r="B456" s="343"/>
    </row>
    <row r="457" spans="1:2" s="335" customFormat="1" x14ac:dyDescent="0.25">
      <c r="A457" s="339"/>
      <c r="B457" s="343"/>
    </row>
  </sheetData>
  <mergeCells count="74">
    <mergeCell ref="A7:E7"/>
    <mergeCell ref="A9:A10"/>
    <mergeCell ref="B9:B10"/>
    <mergeCell ref="C9:C10"/>
    <mergeCell ref="D9:D10"/>
    <mergeCell ref="E9:E10"/>
    <mergeCell ref="A88:A89"/>
    <mergeCell ref="B88:B89"/>
    <mergeCell ref="C88:C89"/>
    <mergeCell ref="D88:G88"/>
    <mergeCell ref="E141:E142"/>
    <mergeCell ref="B140:F140"/>
    <mergeCell ref="B87:F87"/>
    <mergeCell ref="B189:E189"/>
    <mergeCell ref="B197:E197"/>
    <mergeCell ref="B207:E207"/>
    <mergeCell ref="B221:E221"/>
    <mergeCell ref="B176:E176"/>
    <mergeCell ref="A181:E181"/>
    <mergeCell ref="B185:E185"/>
    <mergeCell ref="A141:A142"/>
    <mergeCell ref="B141:B142"/>
    <mergeCell ref="C141:C142"/>
    <mergeCell ref="D141:D142"/>
    <mergeCell ref="A257:A268"/>
    <mergeCell ref="B257:B268"/>
    <mergeCell ref="A269:A271"/>
    <mergeCell ref="B269:B271"/>
    <mergeCell ref="B225:E225"/>
    <mergeCell ref="C227:C251"/>
    <mergeCell ref="B255:E255"/>
    <mergeCell ref="B283:E283"/>
    <mergeCell ref="A284:A286"/>
    <mergeCell ref="B284:B286"/>
    <mergeCell ref="A272:A275"/>
    <mergeCell ref="B272:B275"/>
    <mergeCell ref="B279:E279"/>
    <mergeCell ref="A277:A278"/>
    <mergeCell ref="B277:B278"/>
    <mergeCell ref="A288:A289"/>
    <mergeCell ref="B288:B289"/>
    <mergeCell ref="A290:A292"/>
    <mergeCell ref="B290:B292"/>
    <mergeCell ref="C280:C281"/>
    <mergeCell ref="A293:A294"/>
    <mergeCell ref="B293:B294"/>
    <mergeCell ref="A295:A299"/>
    <mergeCell ref="B295:B299"/>
    <mergeCell ref="D297:D299"/>
    <mergeCell ref="B307:D307"/>
    <mergeCell ref="C308:C310"/>
    <mergeCell ref="B313:E313"/>
    <mergeCell ref="A300:A303"/>
    <mergeCell ref="B300:B303"/>
    <mergeCell ref="B306:E306"/>
    <mergeCell ref="B304:B305"/>
    <mergeCell ref="A304:A305"/>
    <mergeCell ref="B364:F364"/>
    <mergeCell ref="A365:A366"/>
    <mergeCell ref="B365:B366"/>
    <mergeCell ref="C365:C366"/>
    <mergeCell ref="E365:E366"/>
    <mergeCell ref="F365:F366"/>
    <mergeCell ref="G365:G366"/>
    <mergeCell ref="B322:F322"/>
    <mergeCell ref="A323:A324"/>
    <mergeCell ref="B323:B324"/>
    <mergeCell ref="C323:C324"/>
    <mergeCell ref="D323:F323"/>
    <mergeCell ref="B407:D407"/>
    <mergeCell ref="A408:A409"/>
    <mergeCell ref="B408:B409"/>
    <mergeCell ref="C408:C409"/>
    <mergeCell ref="D408:D40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zoomScale="80" zoomScaleNormal="80" workbookViewId="0">
      <pane xSplit="3" ySplit="9" topLeftCell="D10" activePane="bottomRight" state="frozen"/>
      <selection activeCell="M5" sqref="M5"/>
      <selection pane="topRight" activeCell="M5" sqref="M5"/>
      <selection pane="bottomLeft" activeCell="M5" sqref="M5"/>
      <selection pane="bottomRight" activeCell="O20" sqref="O20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5.28515625" style="17" customWidth="1"/>
    <col min="5" max="5" width="13.5703125" style="17" customWidth="1"/>
    <col min="6" max="6" width="15.42578125" style="17" customWidth="1"/>
    <col min="7" max="7" width="11.7109375" style="17" customWidth="1"/>
    <col min="8" max="8" width="13.42578125" style="17" customWidth="1"/>
    <col min="9" max="9" width="14" style="17" customWidth="1"/>
    <col min="10" max="10" width="13.85546875" style="17" customWidth="1"/>
    <col min="11" max="11" width="15.140625" style="17" customWidth="1"/>
    <col min="12" max="12" width="12.5703125" style="17" customWidth="1"/>
    <col min="13" max="13" width="13.5703125" style="17" customWidth="1"/>
    <col min="14" max="14" width="11.85546875" style="17" customWidth="1"/>
    <col min="15" max="15" width="11.140625" style="17" customWidth="1"/>
    <col min="16" max="16" width="12.140625" style="17" customWidth="1"/>
    <col min="17" max="17" width="11.7109375" style="17" customWidth="1"/>
    <col min="18" max="18" width="11.5703125" style="17" customWidth="1"/>
    <col min="19" max="19" width="11.42578125" customWidth="1"/>
    <col min="20" max="20" width="11.140625" customWidth="1"/>
  </cols>
  <sheetData>
    <row r="1" spans="1:20" ht="15" customHeight="1" x14ac:dyDescent="0.25">
      <c r="Q1" s="18"/>
      <c r="R1" s="2"/>
      <c r="T1" s="2" t="s">
        <v>324</v>
      </c>
    </row>
    <row r="2" spans="1:20" ht="17.25" customHeight="1" x14ac:dyDescent="0.25">
      <c r="Q2" s="18"/>
      <c r="R2" s="3"/>
      <c r="T2" s="3" t="s">
        <v>378</v>
      </c>
    </row>
    <row r="3" spans="1:20" ht="21.75" customHeight="1" x14ac:dyDescent="0.25">
      <c r="Q3" s="18"/>
      <c r="R3" s="3"/>
      <c r="T3" s="3" t="s">
        <v>0</v>
      </c>
    </row>
    <row r="4" spans="1:20" ht="15.75" customHeight="1" x14ac:dyDescent="0.25">
      <c r="Q4" s="18"/>
      <c r="R4" s="3"/>
      <c r="T4" s="3" t="s">
        <v>1</v>
      </c>
    </row>
    <row r="5" spans="1:20" ht="18" customHeight="1" x14ac:dyDescent="0.25">
      <c r="R5" s="4"/>
      <c r="T5" s="4" t="s">
        <v>377</v>
      </c>
    </row>
    <row r="6" spans="1:20" ht="101.25" customHeight="1" x14ac:dyDescent="0.25">
      <c r="A6" s="166" t="s">
        <v>374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</row>
    <row r="8" spans="1:20" ht="90.75" customHeight="1" x14ac:dyDescent="0.25">
      <c r="A8" s="158" t="s">
        <v>2</v>
      </c>
      <c r="B8" s="160" t="s">
        <v>67</v>
      </c>
      <c r="C8" s="158" t="s">
        <v>3</v>
      </c>
      <c r="D8" s="162" t="s">
        <v>68</v>
      </c>
      <c r="E8" s="163"/>
      <c r="F8" s="167" t="s">
        <v>69</v>
      </c>
      <c r="G8" s="168"/>
      <c r="H8" s="169"/>
      <c r="I8" s="164" t="s">
        <v>70</v>
      </c>
      <c r="J8" s="170"/>
      <c r="K8" s="171" t="s">
        <v>71</v>
      </c>
      <c r="L8" s="172"/>
      <c r="M8" s="164" t="s">
        <v>72</v>
      </c>
      <c r="N8" s="165"/>
      <c r="O8" s="164" t="s">
        <v>73</v>
      </c>
      <c r="P8" s="165"/>
      <c r="Q8" s="164" t="s">
        <v>360</v>
      </c>
      <c r="R8" s="165"/>
      <c r="S8" s="164" t="s">
        <v>361</v>
      </c>
      <c r="T8" s="165"/>
    </row>
    <row r="9" spans="1:20" ht="69" customHeight="1" x14ac:dyDescent="0.25">
      <c r="A9" s="159"/>
      <c r="B9" s="161"/>
      <c r="C9" s="159"/>
      <c r="D9" s="49" t="s">
        <v>90</v>
      </c>
      <c r="E9" s="49" t="s">
        <v>75</v>
      </c>
      <c r="F9" s="49" t="s">
        <v>190</v>
      </c>
      <c r="G9" s="49" t="s">
        <v>75</v>
      </c>
      <c r="H9" s="49" t="s">
        <v>76</v>
      </c>
      <c r="I9" s="49" t="s">
        <v>190</v>
      </c>
      <c r="J9" s="49" t="s">
        <v>75</v>
      </c>
      <c r="K9" s="49" t="s">
        <v>190</v>
      </c>
      <c r="L9" s="49" t="s">
        <v>75</v>
      </c>
      <c r="M9" s="49" t="s">
        <v>74</v>
      </c>
      <c r="N9" s="49" t="s">
        <v>75</v>
      </c>
      <c r="O9" s="49" t="s">
        <v>74</v>
      </c>
      <c r="P9" s="49" t="s">
        <v>75</v>
      </c>
      <c r="Q9" s="49" t="s">
        <v>74</v>
      </c>
      <c r="R9" s="49" t="s">
        <v>75</v>
      </c>
      <c r="S9" s="49" t="s">
        <v>74</v>
      </c>
      <c r="T9" s="49" t="s">
        <v>75</v>
      </c>
    </row>
    <row r="10" spans="1:20" ht="18" customHeight="1" x14ac:dyDescent="0.25">
      <c r="A10" s="6">
        <v>59</v>
      </c>
      <c r="B10" s="7">
        <v>1</v>
      </c>
      <c r="C10" s="8" t="s">
        <v>27</v>
      </c>
      <c r="D10" s="173">
        <v>4019</v>
      </c>
      <c r="E10" s="134">
        <v>10600.6</v>
      </c>
      <c r="F10" s="9">
        <v>0</v>
      </c>
      <c r="G10" s="10">
        <v>0</v>
      </c>
      <c r="H10" s="9">
        <v>403</v>
      </c>
      <c r="I10" s="173">
        <v>9700</v>
      </c>
      <c r="J10" s="134">
        <v>8837.9</v>
      </c>
      <c r="K10" s="9">
        <v>2000</v>
      </c>
      <c r="L10" s="10">
        <v>2913.1</v>
      </c>
      <c r="M10" s="9">
        <v>0</v>
      </c>
      <c r="N10" s="10">
        <v>0</v>
      </c>
      <c r="O10" s="9">
        <v>0</v>
      </c>
      <c r="P10" s="10">
        <v>0</v>
      </c>
      <c r="Q10" s="9">
        <v>0</v>
      </c>
      <c r="R10" s="10">
        <v>0</v>
      </c>
      <c r="S10" s="9">
        <v>0</v>
      </c>
      <c r="T10" s="10">
        <v>0</v>
      </c>
    </row>
    <row r="11" spans="1:20" ht="15.75" x14ac:dyDescent="0.25">
      <c r="A11" s="11">
        <v>63</v>
      </c>
      <c r="B11" s="7">
        <v>2</v>
      </c>
      <c r="C11" s="8" t="s">
        <v>28</v>
      </c>
      <c r="D11" s="173">
        <v>0</v>
      </c>
      <c r="E11" s="134">
        <v>0</v>
      </c>
      <c r="F11" s="9">
        <v>0</v>
      </c>
      <c r="G11" s="10">
        <v>0</v>
      </c>
      <c r="H11" s="9">
        <v>152</v>
      </c>
      <c r="I11" s="173">
        <v>1000</v>
      </c>
      <c r="J11" s="134">
        <v>999.9</v>
      </c>
      <c r="K11" s="9">
        <v>429</v>
      </c>
      <c r="L11" s="10">
        <v>950.2</v>
      </c>
      <c r="M11" s="9">
        <v>0</v>
      </c>
      <c r="N11" s="10">
        <v>0</v>
      </c>
      <c r="O11" s="9">
        <v>0</v>
      </c>
      <c r="P11" s="10">
        <v>0</v>
      </c>
      <c r="Q11" s="9">
        <v>0</v>
      </c>
      <c r="R11" s="10">
        <v>0</v>
      </c>
      <c r="S11" s="9">
        <v>0</v>
      </c>
      <c r="T11" s="10">
        <v>0</v>
      </c>
    </row>
    <row r="12" spans="1:20" ht="15.75" x14ac:dyDescent="0.25">
      <c r="A12" s="11">
        <v>65</v>
      </c>
      <c r="B12" s="7">
        <v>3</v>
      </c>
      <c r="C12" s="12" t="s">
        <v>29</v>
      </c>
      <c r="D12" s="173">
        <v>0</v>
      </c>
      <c r="E12" s="134">
        <v>0</v>
      </c>
      <c r="F12" s="9">
        <v>0</v>
      </c>
      <c r="G12" s="10">
        <v>0</v>
      </c>
      <c r="H12" s="9">
        <v>159</v>
      </c>
      <c r="I12" s="173">
        <v>800</v>
      </c>
      <c r="J12" s="134">
        <v>1069.0999999999999</v>
      </c>
      <c r="K12" s="9">
        <v>442</v>
      </c>
      <c r="L12" s="10">
        <v>843.2</v>
      </c>
      <c r="M12" s="9">
        <v>0</v>
      </c>
      <c r="N12" s="10">
        <v>0</v>
      </c>
      <c r="O12" s="9">
        <v>0</v>
      </c>
      <c r="P12" s="10">
        <v>0</v>
      </c>
      <c r="Q12" s="9">
        <v>0</v>
      </c>
      <c r="R12" s="10">
        <v>0</v>
      </c>
      <c r="S12" s="9">
        <v>0</v>
      </c>
      <c r="T12" s="10">
        <v>0</v>
      </c>
    </row>
    <row r="13" spans="1:20" ht="15.75" x14ac:dyDescent="0.25">
      <c r="A13" s="11">
        <v>67</v>
      </c>
      <c r="B13" s="7">
        <v>4</v>
      </c>
      <c r="C13" s="8" t="s">
        <v>57</v>
      </c>
      <c r="D13" s="173">
        <v>0</v>
      </c>
      <c r="E13" s="134">
        <v>0</v>
      </c>
      <c r="F13" s="9">
        <v>0</v>
      </c>
      <c r="G13" s="10">
        <v>0</v>
      </c>
      <c r="H13" s="9">
        <v>145</v>
      </c>
      <c r="I13" s="173">
        <v>1800</v>
      </c>
      <c r="J13" s="134">
        <v>1629.8</v>
      </c>
      <c r="K13" s="9">
        <v>500</v>
      </c>
      <c r="L13" s="10">
        <v>671</v>
      </c>
      <c r="M13" s="9">
        <v>0</v>
      </c>
      <c r="N13" s="10">
        <v>0</v>
      </c>
      <c r="O13" s="9">
        <v>0</v>
      </c>
      <c r="P13" s="10">
        <v>0</v>
      </c>
      <c r="Q13" s="9">
        <v>0</v>
      </c>
      <c r="R13" s="10">
        <v>0</v>
      </c>
      <c r="S13" s="9">
        <v>0</v>
      </c>
      <c r="T13" s="10">
        <v>0</v>
      </c>
    </row>
    <row r="14" spans="1:20" ht="15.75" x14ac:dyDescent="0.25">
      <c r="A14" s="11">
        <v>69</v>
      </c>
      <c r="B14" s="7">
        <v>5</v>
      </c>
      <c r="C14" s="8" t="s">
        <v>30</v>
      </c>
      <c r="D14" s="173">
        <v>0</v>
      </c>
      <c r="E14" s="134">
        <v>0</v>
      </c>
      <c r="F14" s="9">
        <v>0</v>
      </c>
      <c r="G14" s="10">
        <v>0</v>
      </c>
      <c r="H14" s="9">
        <v>220</v>
      </c>
      <c r="I14" s="173">
        <v>277</v>
      </c>
      <c r="J14" s="134">
        <v>460.6</v>
      </c>
      <c r="K14" s="9">
        <v>620</v>
      </c>
      <c r="L14" s="10">
        <v>1232.9000000000001</v>
      </c>
      <c r="M14" s="9">
        <v>0</v>
      </c>
      <c r="N14" s="10">
        <v>0</v>
      </c>
      <c r="O14" s="9">
        <v>0</v>
      </c>
      <c r="P14" s="10">
        <v>0</v>
      </c>
      <c r="Q14" s="9">
        <v>0</v>
      </c>
      <c r="R14" s="10">
        <v>0</v>
      </c>
      <c r="S14" s="9">
        <v>0</v>
      </c>
      <c r="T14" s="10">
        <v>0</v>
      </c>
    </row>
    <row r="15" spans="1:20" ht="15.75" x14ac:dyDescent="0.25">
      <c r="A15" s="11">
        <v>75</v>
      </c>
      <c r="B15" s="7">
        <v>6</v>
      </c>
      <c r="C15" s="8" t="s">
        <v>58</v>
      </c>
      <c r="D15" s="173">
        <v>0</v>
      </c>
      <c r="E15" s="134">
        <v>0</v>
      </c>
      <c r="F15" s="9">
        <v>0</v>
      </c>
      <c r="G15" s="10">
        <v>0</v>
      </c>
      <c r="H15" s="9">
        <v>142</v>
      </c>
      <c r="I15" s="173">
        <v>1100</v>
      </c>
      <c r="J15" s="134">
        <v>1101.5999999999999</v>
      </c>
      <c r="K15" s="9">
        <v>560</v>
      </c>
      <c r="L15" s="10">
        <v>1017.2</v>
      </c>
      <c r="M15" s="9">
        <v>0</v>
      </c>
      <c r="N15" s="10">
        <v>0</v>
      </c>
      <c r="O15" s="9">
        <v>0</v>
      </c>
      <c r="P15" s="10">
        <v>0</v>
      </c>
      <c r="Q15" s="9">
        <v>0</v>
      </c>
      <c r="R15" s="10">
        <v>0</v>
      </c>
      <c r="S15" s="9">
        <v>0</v>
      </c>
      <c r="T15" s="10">
        <v>0</v>
      </c>
    </row>
    <row r="16" spans="1:20" ht="15" customHeight="1" x14ac:dyDescent="0.25">
      <c r="A16" s="11">
        <v>71</v>
      </c>
      <c r="B16" s="7">
        <v>7</v>
      </c>
      <c r="C16" s="8" t="s">
        <v>12</v>
      </c>
      <c r="D16" s="173">
        <v>0</v>
      </c>
      <c r="E16" s="134">
        <v>0</v>
      </c>
      <c r="F16" s="9">
        <v>0</v>
      </c>
      <c r="G16" s="10">
        <v>0</v>
      </c>
      <c r="H16" s="9">
        <v>210</v>
      </c>
      <c r="I16" s="173">
        <v>2060</v>
      </c>
      <c r="J16" s="134">
        <v>1795.9</v>
      </c>
      <c r="K16" s="9">
        <v>750</v>
      </c>
      <c r="L16" s="10">
        <v>1112.8</v>
      </c>
      <c r="M16" s="9">
        <v>0</v>
      </c>
      <c r="N16" s="10">
        <v>0</v>
      </c>
      <c r="O16" s="9">
        <v>0</v>
      </c>
      <c r="P16" s="10">
        <v>0</v>
      </c>
      <c r="Q16" s="9">
        <v>0</v>
      </c>
      <c r="R16" s="10">
        <v>0</v>
      </c>
      <c r="S16" s="9">
        <v>0</v>
      </c>
      <c r="T16" s="10">
        <v>0</v>
      </c>
    </row>
    <row r="17" spans="1:20" ht="15.75" x14ac:dyDescent="0.25">
      <c r="A17" s="11">
        <v>103</v>
      </c>
      <c r="B17" s="7">
        <v>8</v>
      </c>
      <c r="C17" s="12" t="s">
        <v>13</v>
      </c>
      <c r="D17" s="173">
        <v>2500</v>
      </c>
      <c r="E17" s="134">
        <v>5202.3</v>
      </c>
      <c r="F17" s="9">
        <v>0</v>
      </c>
      <c r="G17" s="10">
        <v>0</v>
      </c>
      <c r="H17" s="9">
        <v>444</v>
      </c>
      <c r="I17" s="173">
        <v>3000</v>
      </c>
      <c r="J17" s="134">
        <v>3593.3</v>
      </c>
      <c r="K17" s="9">
        <v>2559</v>
      </c>
      <c r="L17" s="10">
        <v>5134.3999999999996</v>
      </c>
      <c r="M17" s="9">
        <v>0</v>
      </c>
      <c r="N17" s="10">
        <v>0</v>
      </c>
      <c r="O17" s="9">
        <v>0</v>
      </c>
      <c r="P17" s="10">
        <v>0</v>
      </c>
      <c r="Q17" s="9">
        <v>0</v>
      </c>
      <c r="R17" s="10">
        <v>0</v>
      </c>
      <c r="S17" s="9">
        <v>0</v>
      </c>
      <c r="T17" s="10">
        <v>0</v>
      </c>
    </row>
    <row r="18" spans="1:20" ht="15.75" x14ac:dyDescent="0.25">
      <c r="A18" s="11">
        <v>73</v>
      </c>
      <c r="B18" s="7">
        <v>9</v>
      </c>
      <c r="C18" s="8" t="s">
        <v>15</v>
      </c>
      <c r="D18" s="173">
        <v>125</v>
      </c>
      <c r="E18" s="134">
        <v>337.4</v>
      </c>
      <c r="F18" s="9">
        <v>0</v>
      </c>
      <c r="G18" s="10">
        <v>0</v>
      </c>
      <c r="H18" s="9">
        <v>139</v>
      </c>
      <c r="I18" s="173">
        <v>2000</v>
      </c>
      <c r="J18" s="134">
        <v>2100.4</v>
      </c>
      <c r="K18" s="9">
        <v>382</v>
      </c>
      <c r="L18" s="10">
        <v>660.8</v>
      </c>
      <c r="M18" s="9">
        <v>0</v>
      </c>
      <c r="N18" s="10">
        <v>0</v>
      </c>
      <c r="O18" s="9">
        <v>0</v>
      </c>
      <c r="P18" s="10">
        <v>0</v>
      </c>
      <c r="Q18" s="9">
        <v>0</v>
      </c>
      <c r="R18" s="10">
        <v>0</v>
      </c>
      <c r="S18" s="9">
        <v>0</v>
      </c>
      <c r="T18" s="10">
        <v>0</v>
      </c>
    </row>
    <row r="19" spans="1:20" ht="15.75" x14ac:dyDescent="0.25">
      <c r="A19" s="11">
        <v>231</v>
      </c>
      <c r="B19" s="7">
        <v>10</v>
      </c>
      <c r="C19" s="8" t="s">
        <v>51</v>
      </c>
      <c r="D19" s="173">
        <v>0</v>
      </c>
      <c r="E19" s="134">
        <v>0</v>
      </c>
      <c r="F19" s="9">
        <v>0</v>
      </c>
      <c r="G19" s="10">
        <v>0</v>
      </c>
      <c r="H19" s="9">
        <v>394</v>
      </c>
      <c r="I19" s="173">
        <v>2000</v>
      </c>
      <c r="J19" s="134">
        <v>1754.4</v>
      </c>
      <c r="K19" s="9">
        <v>660</v>
      </c>
      <c r="L19" s="10">
        <v>896.5</v>
      </c>
      <c r="M19" s="9">
        <v>0</v>
      </c>
      <c r="N19" s="10">
        <v>0</v>
      </c>
      <c r="O19" s="9">
        <v>0</v>
      </c>
      <c r="P19" s="10">
        <v>0</v>
      </c>
      <c r="Q19" s="9">
        <v>0</v>
      </c>
      <c r="R19" s="10">
        <v>0</v>
      </c>
      <c r="S19" s="9">
        <v>0</v>
      </c>
      <c r="T19" s="10">
        <v>0</v>
      </c>
    </row>
    <row r="20" spans="1:20" ht="15.75" x14ac:dyDescent="0.25">
      <c r="A20" s="11">
        <v>115</v>
      </c>
      <c r="B20" s="7">
        <v>11</v>
      </c>
      <c r="C20" s="8" t="s">
        <v>21</v>
      </c>
      <c r="D20" s="173">
        <v>2908</v>
      </c>
      <c r="E20" s="134">
        <v>11063.9</v>
      </c>
      <c r="F20" s="9">
        <v>0</v>
      </c>
      <c r="G20" s="10">
        <v>0</v>
      </c>
      <c r="H20" s="9">
        <v>426</v>
      </c>
      <c r="I20" s="173">
        <v>1600</v>
      </c>
      <c r="J20" s="134">
        <v>1636.6</v>
      </c>
      <c r="K20" s="9">
        <v>2900</v>
      </c>
      <c r="L20" s="10">
        <v>5867.3</v>
      </c>
      <c r="M20" s="9">
        <v>0</v>
      </c>
      <c r="N20" s="10">
        <v>0</v>
      </c>
      <c r="O20" s="9">
        <v>0</v>
      </c>
      <c r="P20" s="10">
        <v>0</v>
      </c>
      <c r="Q20" s="9">
        <v>0</v>
      </c>
      <c r="R20" s="10">
        <v>0</v>
      </c>
      <c r="S20" s="9">
        <v>0</v>
      </c>
      <c r="T20" s="10">
        <v>0</v>
      </c>
    </row>
    <row r="21" spans="1:20" ht="15.75" x14ac:dyDescent="0.25">
      <c r="A21" s="11">
        <v>87</v>
      </c>
      <c r="B21" s="7">
        <v>12</v>
      </c>
      <c r="C21" s="8" t="s">
        <v>26</v>
      </c>
      <c r="D21" s="173">
        <v>0</v>
      </c>
      <c r="E21" s="134">
        <v>0</v>
      </c>
      <c r="F21" s="9">
        <v>0</v>
      </c>
      <c r="G21" s="10">
        <v>0</v>
      </c>
      <c r="H21" s="9">
        <v>216</v>
      </c>
      <c r="I21" s="173">
        <v>1850</v>
      </c>
      <c r="J21" s="134">
        <v>2184.3000000000002</v>
      </c>
      <c r="K21" s="9">
        <v>1400</v>
      </c>
      <c r="L21" s="10">
        <v>1912.7</v>
      </c>
      <c r="M21" s="9">
        <v>0</v>
      </c>
      <c r="N21" s="10">
        <v>0</v>
      </c>
      <c r="O21" s="9">
        <v>0</v>
      </c>
      <c r="P21" s="10">
        <v>0</v>
      </c>
      <c r="Q21" s="9">
        <v>0</v>
      </c>
      <c r="R21" s="10">
        <v>0</v>
      </c>
      <c r="S21" s="9">
        <v>0</v>
      </c>
      <c r="T21" s="10">
        <v>0</v>
      </c>
    </row>
    <row r="22" spans="1:20" ht="15.75" x14ac:dyDescent="0.25">
      <c r="A22" s="11">
        <v>85</v>
      </c>
      <c r="B22" s="7">
        <v>13</v>
      </c>
      <c r="C22" s="8" t="s">
        <v>34</v>
      </c>
      <c r="D22" s="173">
        <v>0</v>
      </c>
      <c r="E22" s="134">
        <v>0</v>
      </c>
      <c r="F22" s="9">
        <v>0</v>
      </c>
      <c r="G22" s="10">
        <v>0</v>
      </c>
      <c r="H22" s="9">
        <v>111</v>
      </c>
      <c r="I22" s="173">
        <v>871</v>
      </c>
      <c r="J22" s="134">
        <v>675.5</v>
      </c>
      <c r="K22" s="9">
        <v>350</v>
      </c>
      <c r="L22" s="10">
        <v>660.3</v>
      </c>
      <c r="M22" s="9">
        <v>0</v>
      </c>
      <c r="N22" s="10">
        <v>0</v>
      </c>
      <c r="O22" s="9">
        <v>0</v>
      </c>
      <c r="P22" s="10">
        <v>0</v>
      </c>
      <c r="Q22" s="9">
        <v>0</v>
      </c>
      <c r="R22" s="10">
        <v>0</v>
      </c>
      <c r="S22" s="9">
        <v>0</v>
      </c>
      <c r="T22" s="10">
        <v>0</v>
      </c>
    </row>
    <row r="23" spans="1:20" ht="15.75" x14ac:dyDescent="0.25">
      <c r="A23" s="11">
        <v>203</v>
      </c>
      <c r="B23" s="7">
        <v>14</v>
      </c>
      <c r="C23" s="8" t="s">
        <v>31</v>
      </c>
      <c r="D23" s="173">
        <v>0</v>
      </c>
      <c r="E23" s="134">
        <v>0</v>
      </c>
      <c r="F23" s="9">
        <v>0</v>
      </c>
      <c r="G23" s="10">
        <v>0</v>
      </c>
      <c r="H23" s="9">
        <v>148</v>
      </c>
      <c r="I23" s="173">
        <v>400</v>
      </c>
      <c r="J23" s="134">
        <v>494.6</v>
      </c>
      <c r="K23" s="9">
        <v>880</v>
      </c>
      <c r="L23" s="10">
        <v>1672.4</v>
      </c>
      <c r="M23" s="9">
        <v>0</v>
      </c>
      <c r="N23" s="10">
        <v>0</v>
      </c>
      <c r="O23" s="9">
        <v>0</v>
      </c>
      <c r="P23" s="10">
        <v>0</v>
      </c>
      <c r="Q23" s="9">
        <v>0</v>
      </c>
      <c r="R23" s="10">
        <v>0</v>
      </c>
      <c r="S23" s="9">
        <v>0</v>
      </c>
      <c r="T23" s="10">
        <v>0</v>
      </c>
    </row>
    <row r="24" spans="1:20" ht="15.75" x14ac:dyDescent="0.25">
      <c r="A24" s="11">
        <v>79</v>
      </c>
      <c r="B24" s="7">
        <v>15</v>
      </c>
      <c r="C24" s="8" t="s">
        <v>32</v>
      </c>
      <c r="D24" s="173">
        <v>0</v>
      </c>
      <c r="E24" s="134">
        <v>0</v>
      </c>
      <c r="F24" s="9">
        <v>0</v>
      </c>
      <c r="G24" s="10">
        <v>0</v>
      </c>
      <c r="H24" s="9">
        <v>194</v>
      </c>
      <c r="I24" s="173">
        <v>784</v>
      </c>
      <c r="J24" s="134">
        <v>686.8</v>
      </c>
      <c r="K24" s="9">
        <v>720</v>
      </c>
      <c r="L24" s="10">
        <v>965</v>
      </c>
      <c r="M24" s="9">
        <v>0</v>
      </c>
      <c r="N24" s="10">
        <v>0</v>
      </c>
      <c r="O24" s="9">
        <v>0</v>
      </c>
      <c r="P24" s="10">
        <v>0</v>
      </c>
      <c r="Q24" s="9">
        <v>0</v>
      </c>
      <c r="R24" s="10">
        <v>0</v>
      </c>
      <c r="S24" s="9">
        <v>0</v>
      </c>
      <c r="T24" s="10">
        <v>0</v>
      </c>
    </row>
    <row r="25" spans="1:20" ht="15.75" x14ac:dyDescent="0.25">
      <c r="A25" s="11">
        <v>81</v>
      </c>
      <c r="B25" s="7">
        <v>16</v>
      </c>
      <c r="C25" s="8" t="s">
        <v>33</v>
      </c>
      <c r="D25" s="173">
        <v>0</v>
      </c>
      <c r="E25" s="134">
        <v>0</v>
      </c>
      <c r="F25" s="9">
        <v>0</v>
      </c>
      <c r="G25" s="10">
        <v>0</v>
      </c>
      <c r="H25" s="9">
        <v>70</v>
      </c>
      <c r="I25" s="173">
        <v>0</v>
      </c>
      <c r="J25" s="134">
        <v>0</v>
      </c>
      <c r="K25" s="9">
        <v>220</v>
      </c>
      <c r="L25" s="10">
        <v>383.8</v>
      </c>
      <c r="M25" s="9">
        <v>0</v>
      </c>
      <c r="N25" s="10">
        <v>0</v>
      </c>
      <c r="O25" s="9">
        <v>0</v>
      </c>
      <c r="P25" s="10">
        <v>0</v>
      </c>
      <c r="Q25" s="9">
        <v>0</v>
      </c>
      <c r="R25" s="10">
        <v>0</v>
      </c>
      <c r="S25" s="9">
        <v>0</v>
      </c>
      <c r="T25" s="10">
        <v>0</v>
      </c>
    </row>
    <row r="26" spans="1:20" ht="15.75" x14ac:dyDescent="0.25">
      <c r="A26" s="11">
        <v>275</v>
      </c>
      <c r="B26" s="7">
        <v>17</v>
      </c>
      <c r="C26" s="8" t="s">
        <v>48</v>
      </c>
      <c r="D26" s="173">
        <v>0</v>
      </c>
      <c r="E26" s="134">
        <v>0</v>
      </c>
      <c r="F26" s="9">
        <v>0</v>
      </c>
      <c r="G26" s="10">
        <v>0</v>
      </c>
      <c r="H26" s="9">
        <v>54</v>
      </c>
      <c r="I26" s="173">
        <v>792</v>
      </c>
      <c r="J26" s="134">
        <v>694.5</v>
      </c>
      <c r="K26" s="9">
        <v>0</v>
      </c>
      <c r="L26" s="10">
        <v>0</v>
      </c>
      <c r="M26" s="9">
        <v>0</v>
      </c>
      <c r="N26" s="10">
        <v>0</v>
      </c>
      <c r="O26" s="9">
        <v>0</v>
      </c>
      <c r="P26" s="10">
        <v>0</v>
      </c>
      <c r="Q26" s="9">
        <v>0</v>
      </c>
      <c r="R26" s="10">
        <v>0</v>
      </c>
      <c r="S26" s="9">
        <v>0</v>
      </c>
      <c r="T26" s="10">
        <v>0</v>
      </c>
    </row>
    <row r="27" spans="1:20" ht="15.75" x14ac:dyDescent="0.25">
      <c r="A27" s="11">
        <v>83</v>
      </c>
      <c r="B27" s="7">
        <v>18</v>
      </c>
      <c r="C27" s="8" t="s">
        <v>24</v>
      </c>
      <c r="D27" s="173">
        <v>0</v>
      </c>
      <c r="E27" s="134">
        <v>0</v>
      </c>
      <c r="F27" s="9">
        <v>0</v>
      </c>
      <c r="G27" s="10">
        <v>0</v>
      </c>
      <c r="H27" s="9">
        <v>394</v>
      </c>
      <c r="I27" s="173">
        <v>1902</v>
      </c>
      <c r="J27" s="134">
        <v>1668.6</v>
      </c>
      <c r="K27" s="9">
        <v>1300</v>
      </c>
      <c r="L27" s="10">
        <v>1749.8</v>
      </c>
      <c r="M27" s="9">
        <v>0</v>
      </c>
      <c r="N27" s="10">
        <v>0</v>
      </c>
      <c r="O27" s="9">
        <v>0</v>
      </c>
      <c r="P27" s="10">
        <v>0</v>
      </c>
      <c r="Q27" s="9">
        <v>0</v>
      </c>
      <c r="R27" s="10">
        <v>0</v>
      </c>
      <c r="S27" s="9">
        <v>0</v>
      </c>
      <c r="T27" s="10">
        <v>0</v>
      </c>
    </row>
    <row r="28" spans="1:20" ht="15.75" x14ac:dyDescent="0.25">
      <c r="A28" s="11">
        <v>29</v>
      </c>
      <c r="B28" s="7">
        <v>19</v>
      </c>
      <c r="C28" s="8" t="s">
        <v>77</v>
      </c>
      <c r="D28" s="173">
        <v>0</v>
      </c>
      <c r="E28" s="134">
        <v>0</v>
      </c>
      <c r="F28" s="9">
        <v>0</v>
      </c>
      <c r="G28" s="10">
        <v>0</v>
      </c>
      <c r="H28" s="9">
        <v>581</v>
      </c>
      <c r="I28" s="173">
        <v>2000</v>
      </c>
      <c r="J28" s="134">
        <v>1756.3</v>
      </c>
      <c r="K28" s="9">
        <v>0</v>
      </c>
      <c r="L28" s="10">
        <v>0</v>
      </c>
      <c r="M28" s="9">
        <v>0</v>
      </c>
      <c r="N28" s="10">
        <v>0</v>
      </c>
      <c r="O28" s="9">
        <v>0</v>
      </c>
      <c r="P28" s="10">
        <v>0</v>
      </c>
      <c r="Q28" s="9">
        <v>0</v>
      </c>
      <c r="R28" s="10">
        <v>0</v>
      </c>
      <c r="S28" s="9">
        <v>0</v>
      </c>
      <c r="T28" s="10">
        <v>0</v>
      </c>
    </row>
    <row r="29" spans="1:20" ht="15.75" x14ac:dyDescent="0.25">
      <c r="A29" s="11">
        <v>33</v>
      </c>
      <c r="B29" s="7">
        <v>20</v>
      </c>
      <c r="C29" s="16" t="s">
        <v>46</v>
      </c>
      <c r="D29" s="173">
        <v>4641</v>
      </c>
      <c r="E29" s="134">
        <v>9405</v>
      </c>
      <c r="F29" s="9">
        <v>0</v>
      </c>
      <c r="G29" s="10">
        <v>0</v>
      </c>
      <c r="H29" s="9">
        <v>1237</v>
      </c>
      <c r="I29" s="173">
        <v>6600</v>
      </c>
      <c r="J29" s="134">
        <v>5857.6</v>
      </c>
      <c r="K29" s="9">
        <v>11000</v>
      </c>
      <c r="L29" s="10">
        <v>16811.3</v>
      </c>
      <c r="M29" s="9">
        <v>0</v>
      </c>
      <c r="N29" s="10">
        <v>0</v>
      </c>
      <c r="O29" s="9">
        <v>0</v>
      </c>
      <c r="P29" s="10">
        <v>0</v>
      </c>
      <c r="Q29" s="9">
        <v>0</v>
      </c>
      <c r="R29" s="10">
        <v>0</v>
      </c>
      <c r="S29" s="9">
        <v>0</v>
      </c>
      <c r="T29" s="10">
        <v>0</v>
      </c>
    </row>
    <row r="30" spans="1:20" ht="15.75" x14ac:dyDescent="0.25">
      <c r="A30" s="11">
        <v>139</v>
      </c>
      <c r="B30" s="7">
        <v>21</v>
      </c>
      <c r="C30" s="8" t="s">
        <v>78</v>
      </c>
      <c r="D30" s="173">
        <v>450</v>
      </c>
      <c r="E30" s="134">
        <v>1492.4</v>
      </c>
      <c r="F30" s="9">
        <v>0</v>
      </c>
      <c r="G30" s="10">
        <v>0</v>
      </c>
      <c r="H30" s="9">
        <v>0</v>
      </c>
      <c r="I30" s="173">
        <v>0</v>
      </c>
      <c r="J30" s="134">
        <v>0</v>
      </c>
      <c r="K30" s="9">
        <v>0</v>
      </c>
      <c r="L30" s="10">
        <v>0</v>
      </c>
      <c r="M30" s="9">
        <v>0</v>
      </c>
      <c r="N30" s="10">
        <v>0</v>
      </c>
      <c r="O30" s="9">
        <v>0</v>
      </c>
      <c r="P30" s="10">
        <v>0</v>
      </c>
      <c r="Q30" s="9">
        <v>0</v>
      </c>
      <c r="R30" s="10">
        <v>0</v>
      </c>
      <c r="S30" s="9">
        <v>0</v>
      </c>
      <c r="T30" s="10">
        <v>0</v>
      </c>
    </row>
    <row r="31" spans="1:20" s="1" customFormat="1" ht="15.75" x14ac:dyDescent="0.25">
      <c r="A31" s="15">
        <v>28</v>
      </c>
      <c r="B31" s="7">
        <v>22</v>
      </c>
      <c r="C31" s="8" t="s">
        <v>10</v>
      </c>
      <c r="D31" s="173">
        <v>1908</v>
      </c>
      <c r="E31" s="134">
        <v>5293.6</v>
      </c>
      <c r="F31" s="9">
        <v>0</v>
      </c>
      <c r="G31" s="10">
        <v>0</v>
      </c>
      <c r="H31" s="9">
        <v>0</v>
      </c>
      <c r="I31" s="173">
        <v>0</v>
      </c>
      <c r="J31" s="134">
        <v>0</v>
      </c>
      <c r="K31" s="9">
        <v>0</v>
      </c>
      <c r="L31" s="10">
        <v>0</v>
      </c>
      <c r="M31" s="9">
        <v>0</v>
      </c>
      <c r="N31" s="10">
        <v>0</v>
      </c>
      <c r="O31" s="9">
        <v>0</v>
      </c>
      <c r="P31" s="10">
        <v>0</v>
      </c>
      <c r="Q31" s="9">
        <v>0</v>
      </c>
      <c r="R31" s="10">
        <v>0</v>
      </c>
      <c r="S31" s="9">
        <v>0</v>
      </c>
      <c r="T31" s="10">
        <v>0</v>
      </c>
    </row>
    <row r="32" spans="1:20" s="1" customFormat="1" ht="15.75" x14ac:dyDescent="0.25">
      <c r="A32" s="15">
        <v>133</v>
      </c>
      <c r="B32" s="7">
        <v>23</v>
      </c>
      <c r="C32" s="8" t="s">
        <v>79</v>
      </c>
      <c r="D32" s="173">
        <v>0</v>
      </c>
      <c r="E32" s="134">
        <v>0</v>
      </c>
      <c r="F32" s="9">
        <v>4000</v>
      </c>
      <c r="G32" s="10">
        <v>14793.6</v>
      </c>
      <c r="H32" s="9">
        <v>354</v>
      </c>
      <c r="I32" s="173">
        <v>1500</v>
      </c>
      <c r="J32" s="134">
        <v>1315.8</v>
      </c>
      <c r="K32" s="9">
        <v>650</v>
      </c>
      <c r="L32" s="10">
        <v>1094.2</v>
      </c>
      <c r="M32" s="9">
        <v>0</v>
      </c>
      <c r="N32" s="10">
        <v>0</v>
      </c>
      <c r="O32" s="9">
        <v>0</v>
      </c>
      <c r="P32" s="10">
        <v>0</v>
      </c>
      <c r="Q32" s="9">
        <v>0</v>
      </c>
      <c r="R32" s="10">
        <v>0</v>
      </c>
      <c r="S32" s="9">
        <v>0</v>
      </c>
      <c r="T32" s="10">
        <v>0</v>
      </c>
    </row>
    <row r="33" spans="1:20" s="1" customFormat="1" ht="15.75" x14ac:dyDescent="0.25">
      <c r="A33" s="15">
        <v>135</v>
      </c>
      <c r="B33" s="7">
        <v>24</v>
      </c>
      <c r="C33" s="8" t="s">
        <v>80</v>
      </c>
      <c r="D33" s="173">
        <v>0</v>
      </c>
      <c r="E33" s="134">
        <v>0</v>
      </c>
      <c r="F33" s="9">
        <v>0</v>
      </c>
      <c r="G33" s="10">
        <v>0</v>
      </c>
      <c r="H33" s="9">
        <v>882</v>
      </c>
      <c r="I33" s="173">
        <v>4000</v>
      </c>
      <c r="J33" s="134">
        <v>3508.7</v>
      </c>
      <c r="K33" s="9">
        <v>0</v>
      </c>
      <c r="L33" s="10">
        <v>0</v>
      </c>
      <c r="M33" s="9">
        <v>0</v>
      </c>
      <c r="N33" s="10">
        <v>0</v>
      </c>
      <c r="O33" s="9">
        <v>0</v>
      </c>
      <c r="P33" s="10">
        <v>0</v>
      </c>
      <c r="Q33" s="9">
        <v>0</v>
      </c>
      <c r="R33" s="10">
        <v>0</v>
      </c>
      <c r="S33" s="9">
        <v>0</v>
      </c>
      <c r="T33" s="10">
        <v>0</v>
      </c>
    </row>
    <row r="34" spans="1:20" s="1" customFormat="1" ht="15.75" x14ac:dyDescent="0.25">
      <c r="A34" s="15">
        <v>146</v>
      </c>
      <c r="B34" s="7">
        <v>25</v>
      </c>
      <c r="C34" s="8" t="s">
        <v>18</v>
      </c>
      <c r="D34" s="173">
        <v>0</v>
      </c>
      <c r="E34" s="134">
        <v>0</v>
      </c>
      <c r="F34" s="9">
        <v>0</v>
      </c>
      <c r="G34" s="10">
        <v>0</v>
      </c>
      <c r="H34" s="9">
        <v>104</v>
      </c>
      <c r="I34" s="173">
        <v>2800</v>
      </c>
      <c r="J34" s="134">
        <v>2393.1999999999998</v>
      </c>
      <c r="K34" s="9">
        <v>650</v>
      </c>
      <c r="L34" s="10">
        <v>1059.8</v>
      </c>
      <c r="M34" s="9">
        <v>0</v>
      </c>
      <c r="N34" s="10">
        <v>0</v>
      </c>
      <c r="O34" s="9">
        <v>0</v>
      </c>
      <c r="P34" s="10">
        <v>0</v>
      </c>
      <c r="Q34" s="9">
        <v>0</v>
      </c>
      <c r="R34" s="10">
        <v>0</v>
      </c>
      <c r="S34" s="9">
        <v>0</v>
      </c>
      <c r="T34" s="10">
        <v>0</v>
      </c>
    </row>
    <row r="35" spans="1:20" s="1" customFormat="1" ht="15.75" x14ac:dyDescent="0.25">
      <c r="A35" s="15">
        <v>144</v>
      </c>
      <c r="B35" s="7">
        <v>26</v>
      </c>
      <c r="C35" s="8" t="s">
        <v>22</v>
      </c>
      <c r="D35" s="173">
        <v>7973</v>
      </c>
      <c r="E35" s="134">
        <v>27706.9</v>
      </c>
      <c r="F35" s="9">
        <v>1728</v>
      </c>
      <c r="G35" s="10">
        <v>4087.2</v>
      </c>
      <c r="H35" s="9">
        <v>1728</v>
      </c>
      <c r="I35" s="173">
        <v>4660</v>
      </c>
      <c r="J35" s="134">
        <v>5031.5</v>
      </c>
      <c r="K35" s="9">
        <v>2708</v>
      </c>
      <c r="L35" s="10">
        <v>4725.6000000000004</v>
      </c>
      <c r="M35" s="9">
        <v>0</v>
      </c>
      <c r="N35" s="10">
        <v>0</v>
      </c>
      <c r="O35" s="9">
        <v>0</v>
      </c>
      <c r="P35" s="10">
        <v>0</v>
      </c>
      <c r="Q35" s="9">
        <v>0</v>
      </c>
      <c r="R35" s="10">
        <v>0</v>
      </c>
      <c r="S35" s="9">
        <v>0</v>
      </c>
      <c r="T35" s="10">
        <v>0</v>
      </c>
    </row>
    <row r="36" spans="1:20" s="1" customFormat="1" ht="15.75" x14ac:dyDescent="0.25">
      <c r="A36" s="15">
        <v>188</v>
      </c>
      <c r="B36" s="7">
        <v>27</v>
      </c>
      <c r="C36" s="8" t="s">
        <v>25</v>
      </c>
      <c r="D36" s="173">
        <v>21700</v>
      </c>
      <c r="E36" s="134">
        <v>83777.2</v>
      </c>
      <c r="F36" s="9">
        <v>13623</v>
      </c>
      <c r="G36" s="10">
        <v>79505.100000000006</v>
      </c>
      <c r="H36" s="9">
        <v>13623</v>
      </c>
      <c r="I36" s="173">
        <v>4000</v>
      </c>
      <c r="J36" s="134">
        <v>3784.7</v>
      </c>
      <c r="K36" s="9">
        <v>8630</v>
      </c>
      <c r="L36" s="10">
        <v>16576.8</v>
      </c>
      <c r="M36" s="9">
        <v>19877</v>
      </c>
      <c r="N36" s="10">
        <v>44522.7</v>
      </c>
      <c r="O36" s="9">
        <v>1241</v>
      </c>
      <c r="P36" s="10">
        <v>17105.7</v>
      </c>
      <c r="Q36" s="9">
        <v>9332</v>
      </c>
      <c r="R36" s="10">
        <v>30445.7</v>
      </c>
      <c r="S36" s="9">
        <v>0</v>
      </c>
      <c r="T36" s="10">
        <v>0</v>
      </c>
    </row>
    <row r="37" spans="1:20" s="1" customFormat="1" ht="15.75" x14ac:dyDescent="0.25">
      <c r="A37" s="15">
        <v>367</v>
      </c>
      <c r="B37" s="7">
        <v>28</v>
      </c>
      <c r="C37" s="8" t="s">
        <v>60</v>
      </c>
      <c r="D37" s="173">
        <v>250</v>
      </c>
      <c r="E37" s="134">
        <v>563</v>
      </c>
      <c r="F37" s="9">
        <v>0</v>
      </c>
      <c r="G37" s="10">
        <v>0</v>
      </c>
      <c r="H37" s="9">
        <v>0</v>
      </c>
      <c r="I37" s="173">
        <v>0</v>
      </c>
      <c r="J37" s="134">
        <v>0</v>
      </c>
      <c r="K37" s="9">
        <v>0</v>
      </c>
      <c r="L37" s="10">
        <v>0</v>
      </c>
      <c r="M37" s="9">
        <v>0</v>
      </c>
      <c r="N37" s="10">
        <v>0</v>
      </c>
      <c r="O37" s="9">
        <v>0</v>
      </c>
      <c r="P37" s="10">
        <v>0</v>
      </c>
      <c r="Q37" s="9">
        <v>0</v>
      </c>
      <c r="R37" s="10">
        <v>0</v>
      </c>
      <c r="S37" s="9">
        <v>0</v>
      </c>
      <c r="T37" s="10">
        <v>0</v>
      </c>
    </row>
    <row r="38" spans="1:20" s="1" customFormat="1" ht="30" x14ac:dyDescent="0.25">
      <c r="A38" s="15">
        <v>327</v>
      </c>
      <c r="B38" s="7">
        <v>29</v>
      </c>
      <c r="C38" s="8" t="s">
        <v>81</v>
      </c>
      <c r="D38" s="173">
        <v>0</v>
      </c>
      <c r="E38" s="134">
        <v>0</v>
      </c>
      <c r="F38" s="9">
        <v>0</v>
      </c>
      <c r="G38" s="10">
        <v>0</v>
      </c>
      <c r="H38" s="9">
        <v>0</v>
      </c>
      <c r="I38" s="173">
        <v>7100</v>
      </c>
      <c r="J38" s="134">
        <v>5747.9</v>
      </c>
      <c r="K38" s="9">
        <v>0</v>
      </c>
      <c r="L38" s="10">
        <v>0</v>
      </c>
      <c r="M38" s="9">
        <v>0</v>
      </c>
      <c r="N38" s="10">
        <v>0</v>
      </c>
      <c r="O38" s="9">
        <v>245</v>
      </c>
      <c r="P38" s="10">
        <v>1500.8</v>
      </c>
      <c r="Q38" s="9">
        <v>0</v>
      </c>
      <c r="R38" s="10">
        <v>0</v>
      </c>
      <c r="S38" s="9">
        <v>0</v>
      </c>
      <c r="T38" s="10">
        <v>0</v>
      </c>
    </row>
    <row r="39" spans="1:20" s="1" customFormat="1" ht="15.75" x14ac:dyDescent="0.25">
      <c r="A39" s="15">
        <v>466</v>
      </c>
      <c r="B39" s="7">
        <v>30</v>
      </c>
      <c r="C39" s="8" t="s">
        <v>82</v>
      </c>
      <c r="D39" s="173">
        <v>400</v>
      </c>
      <c r="E39" s="134">
        <v>2283.1999999999998</v>
      </c>
      <c r="F39" s="9">
        <v>320</v>
      </c>
      <c r="G39" s="10">
        <v>2119.1</v>
      </c>
      <c r="H39" s="9">
        <v>0</v>
      </c>
      <c r="I39" s="173">
        <v>8120</v>
      </c>
      <c r="J39" s="134">
        <v>6840.9</v>
      </c>
      <c r="K39" s="9">
        <v>0</v>
      </c>
      <c r="L39" s="10">
        <v>0</v>
      </c>
      <c r="M39" s="9">
        <v>0</v>
      </c>
      <c r="N39" s="10">
        <v>0</v>
      </c>
      <c r="O39" s="9">
        <v>0</v>
      </c>
      <c r="P39" s="10">
        <v>0</v>
      </c>
      <c r="Q39" s="9">
        <v>923</v>
      </c>
      <c r="R39" s="10">
        <v>3979.8</v>
      </c>
      <c r="S39" s="9">
        <v>0</v>
      </c>
      <c r="T39" s="10">
        <v>0</v>
      </c>
    </row>
    <row r="40" spans="1:20" s="1" customFormat="1" ht="15.75" x14ac:dyDescent="0.25">
      <c r="A40" s="15">
        <v>465</v>
      </c>
      <c r="B40" s="7">
        <v>31</v>
      </c>
      <c r="C40" s="8" t="s">
        <v>83</v>
      </c>
      <c r="D40" s="173">
        <v>0</v>
      </c>
      <c r="E40" s="134">
        <v>0</v>
      </c>
      <c r="F40" s="9">
        <v>0</v>
      </c>
      <c r="G40" s="10">
        <v>0</v>
      </c>
      <c r="H40" s="9">
        <v>0</v>
      </c>
      <c r="I40" s="173">
        <v>0</v>
      </c>
      <c r="J40" s="134">
        <v>0</v>
      </c>
      <c r="K40" s="9">
        <v>0</v>
      </c>
      <c r="L40" s="10">
        <v>0</v>
      </c>
      <c r="M40" s="9">
        <v>235</v>
      </c>
      <c r="N40" s="10">
        <v>2457</v>
      </c>
      <c r="O40" s="9">
        <v>430</v>
      </c>
      <c r="P40" s="10">
        <v>5957.4</v>
      </c>
      <c r="Q40" s="9">
        <v>0</v>
      </c>
      <c r="R40" s="10">
        <v>0</v>
      </c>
      <c r="S40" s="9">
        <v>0</v>
      </c>
      <c r="T40" s="10">
        <v>0</v>
      </c>
    </row>
    <row r="41" spans="1:20" s="1" customFormat="1" ht="15.75" x14ac:dyDescent="0.25">
      <c r="A41" s="15">
        <v>173</v>
      </c>
      <c r="B41" s="7">
        <v>32</v>
      </c>
      <c r="C41" s="8" t="s">
        <v>39</v>
      </c>
      <c r="D41" s="173">
        <v>375</v>
      </c>
      <c r="E41" s="134">
        <v>935.3</v>
      </c>
      <c r="F41" s="9">
        <v>100</v>
      </c>
      <c r="G41" s="10">
        <v>442.5</v>
      </c>
      <c r="H41" s="9">
        <v>100</v>
      </c>
      <c r="I41" s="173">
        <v>0</v>
      </c>
      <c r="J41" s="134">
        <v>0</v>
      </c>
      <c r="K41" s="9">
        <v>32</v>
      </c>
      <c r="L41" s="10">
        <v>56.5</v>
      </c>
      <c r="M41" s="9">
        <v>0</v>
      </c>
      <c r="N41" s="10">
        <v>0</v>
      </c>
      <c r="O41" s="9">
        <v>0</v>
      </c>
      <c r="P41" s="10">
        <v>0</v>
      </c>
      <c r="Q41" s="9">
        <v>0</v>
      </c>
      <c r="R41" s="10">
        <v>0</v>
      </c>
      <c r="S41" s="9">
        <v>0</v>
      </c>
      <c r="T41" s="10">
        <v>0</v>
      </c>
    </row>
    <row r="42" spans="1:20" s="1" customFormat="1" ht="15.75" x14ac:dyDescent="0.25">
      <c r="A42" s="15">
        <v>354</v>
      </c>
      <c r="B42" s="7">
        <v>33</v>
      </c>
      <c r="C42" s="8" t="s">
        <v>55</v>
      </c>
      <c r="D42" s="173">
        <v>5998</v>
      </c>
      <c r="E42" s="134">
        <v>12534.6</v>
      </c>
      <c r="F42" s="9">
        <v>0</v>
      </c>
      <c r="G42" s="10">
        <v>0</v>
      </c>
      <c r="H42" s="9">
        <v>2203</v>
      </c>
      <c r="I42" s="173">
        <v>11170</v>
      </c>
      <c r="J42" s="134">
        <v>9576.6</v>
      </c>
      <c r="K42" s="9">
        <v>5900</v>
      </c>
      <c r="L42" s="10">
        <v>10787.5</v>
      </c>
      <c r="M42" s="9">
        <v>3453</v>
      </c>
      <c r="N42" s="10">
        <v>3924</v>
      </c>
      <c r="O42" s="9">
        <v>0</v>
      </c>
      <c r="P42" s="10">
        <v>0</v>
      </c>
      <c r="Q42" s="9">
        <v>0</v>
      </c>
      <c r="R42" s="10">
        <v>0</v>
      </c>
      <c r="S42" s="9">
        <v>0</v>
      </c>
      <c r="T42" s="10">
        <v>0</v>
      </c>
    </row>
    <row r="43" spans="1:20" s="1" customFormat="1" ht="15.75" x14ac:dyDescent="0.25">
      <c r="A43" s="15">
        <v>151</v>
      </c>
      <c r="B43" s="7">
        <v>34</v>
      </c>
      <c r="C43" s="8" t="s">
        <v>62</v>
      </c>
      <c r="D43" s="173">
        <v>0</v>
      </c>
      <c r="E43" s="134">
        <v>0</v>
      </c>
      <c r="F43" s="9">
        <v>0</v>
      </c>
      <c r="G43" s="10">
        <v>0</v>
      </c>
      <c r="H43" s="9">
        <v>78</v>
      </c>
      <c r="I43" s="173">
        <v>415</v>
      </c>
      <c r="J43" s="134">
        <v>317.8</v>
      </c>
      <c r="K43" s="9">
        <v>320</v>
      </c>
      <c r="L43" s="10">
        <v>446.5</v>
      </c>
      <c r="M43" s="9">
        <v>0</v>
      </c>
      <c r="N43" s="10">
        <v>0</v>
      </c>
      <c r="O43" s="9">
        <v>0</v>
      </c>
      <c r="P43" s="10">
        <v>0</v>
      </c>
      <c r="Q43" s="9">
        <v>0</v>
      </c>
      <c r="R43" s="10">
        <v>0</v>
      </c>
      <c r="S43" s="9">
        <v>0</v>
      </c>
      <c r="T43" s="10">
        <v>0</v>
      </c>
    </row>
    <row r="44" spans="1:20" s="1" customFormat="1" ht="20.25" customHeight="1" x14ac:dyDescent="0.25">
      <c r="A44" s="15">
        <v>4</v>
      </c>
      <c r="B44" s="7">
        <v>35</v>
      </c>
      <c r="C44" s="8" t="s">
        <v>50</v>
      </c>
      <c r="D44" s="173">
        <v>0</v>
      </c>
      <c r="E44" s="134">
        <v>0</v>
      </c>
      <c r="F44" s="9">
        <v>0</v>
      </c>
      <c r="G44" s="10">
        <v>0</v>
      </c>
      <c r="H44" s="9">
        <v>894</v>
      </c>
      <c r="I44" s="173">
        <v>3000</v>
      </c>
      <c r="J44" s="134">
        <v>2471.6999999999998</v>
      </c>
      <c r="K44" s="9">
        <v>0</v>
      </c>
      <c r="L44" s="10">
        <v>0</v>
      </c>
      <c r="M44" s="9">
        <v>0</v>
      </c>
      <c r="N44" s="10">
        <v>0</v>
      </c>
      <c r="O44" s="9">
        <v>0</v>
      </c>
      <c r="P44" s="10">
        <v>0</v>
      </c>
      <c r="Q44" s="9">
        <v>0</v>
      </c>
      <c r="R44" s="10">
        <v>0</v>
      </c>
      <c r="S44" s="9">
        <v>0</v>
      </c>
      <c r="T44" s="10">
        <v>0</v>
      </c>
    </row>
    <row r="45" spans="1:20" s="1" customFormat="1" ht="15.75" x14ac:dyDescent="0.25">
      <c r="A45" s="15">
        <v>10</v>
      </c>
      <c r="B45" s="7">
        <v>36</v>
      </c>
      <c r="C45" s="8" t="s">
        <v>84</v>
      </c>
      <c r="D45" s="173">
        <v>0</v>
      </c>
      <c r="E45" s="134">
        <v>0</v>
      </c>
      <c r="F45" s="9">
        <v>0</v>
      </c>
      <c r="G45" s="10">
        <v>0</v>
      </c>
      <c r="H45" s="9">
        <v>1481</v>
      </c>
      <c r="I45" s="173">
        <v>4347</v>
      </c>
      <c r="J45" s="134">
        <v>4157.8999999999996</v>
      </c>
      <c r="K45" s="9">
        <v>6000</v>
      </c>
      <c r="L45" s="10">
        <v>10326.799999999999</v>
      </c>
      <c r="M45" s="9">
        <v>0</v>
      </c>
      <c r="N45" s="10">
        <v>0</v>
      </c>
      <c r="O45" s="9">
        <v>0</v>
      </c>
      <c r="P45" s="10">
        <v>0</v>
      </c>
      <c r="Q45" s="9">
        <v>0</v>
      </c>
      <c r="R45" s="10">
        <v>0</v>
      </c>
      <c r="S45" s="9">
        <v>0</v>
      </c>
      <c r="T45" s="10">
        <v>0</v>
      </c>
    </row>
    <row r="46" spans="1:20" s="1" customFormat="1" ht="15.75" x14ac:dyDescent="0.25">
      <c r="A46" s="15">
        <v>35</v>
      </c>
      <c r="B46" s="7">
        <v>37</v>
      </c>
      <c r="C46" s="8" t="s">
        <v>47</v>
      </c>
      <c r="D46" s="173">
        <v>0</v>
      </c>
      <c r="E46" s="134">
        <v>0</v>
      </c>
      <c r="F46" s="9">
        <v>0</v>
      </c>
      <c r="G46" s="10">
        <v>0</v>
      </c>
      <c r="H46" s="9">
        <v>715</v>
      </c>
      <c r="I46" s="173">
        <v>1300</v>
      </c>
      <c r="J46" s="134">
        <v>996.9</v>
      </c>
      <c r="K46" s="9">
        <v>0</v>
      </c>
      <c r="L46" s="10">
        <v>0</v>
      </c>
      <c r="M46" s="9">
        <v>0</v>
      </c>
      <c r="N46" s="10">
        <v>0</v>
      </c>
      <c r="O46" s="9">
        <v>0</v>
      </c>
      <c r="P46" s="10">
        <v>0</v>
      </c>
      <c r="Q46" s="9">
        <v>0</v>
      </c>
      <c r="R46" s="10">
        <v>0</v>
      </c>
      <c r="S46" s="9">
        <v>0</v>
      </c>
      <c r="T46" s="10">
        <v>0</v>
      </c>
    </row>
    <row r="47" spans="1:20" s="1" customFormat="1" ht="15.75" x14ac:dyDescent="0.25">
      <c r="A47" s="15">
        <v>13</v>
      </c>
      <c r="B47" s="7">
        <v>38</v>
      </c>
      <c r="C47" s="8" t="s">
        <v>59</v>
      </c>
      <c r="D47" s="173">
        <v>0</v>
      </c>
      <c r="E47" s="134">
        <v>0</v>
      </c>
      <c r="F47" s="9">
        <v>0</v>
      </c>
      <c r="G47" s="10">
        <v>0</v>
      </c>
      <c r="H47" s="9">
        <v>256</v>
      </c>
      <c r="I47" s="173">
        <v>680</v>
      </c>
      <c r="J47" s="134">
        <v>596.5</v>
      </c>
      <c r="K47" s="9">
        <v>0</v>
      </c>
      <c r="L47" s="10">
        <v>0</v>
      </c>
      <c r="M47" s="9">
        <v>0</v>
      </c>
      <c r="N47" s="10">
        <v>0</v>
      </c>
      <c r="O47" s="9">
        <v>0</v>
      </c>
      <c r="P47" s="10">
        <v>0</v>
      </c>
      <c r="Q47" s="9">
        <v>0</v>
      </c>
      <c r="R47" s="10">
        <v>0</v>
      </c>
      <c r="S47" s="9">
        <v>0</v>
      </c>
      <c r="T47" s="10">
        <v>0</v>
      </c>
    </row>
    <row r="48" spans="1:20" s="1" customFormat="1" ht="15.75" x14ac:dyDescent="0.25">
      <c r="A48" s="15">
        <v>140</v>
      </c>
      <c r="B48" s="7">
        <v>39</v>
      </c>
      <c r="C48" s="13" t="s">
        <v>85</v>
      </c>
      <c r="D48" s="173">
        <v>3167</v>
      </c>
      <c r="E48" s="134">
        <v>6663.9</v>
      </c>
      <c r="F48" s="9">
        <v>0</v>
      </c>
      <c r="G48" s="10">
        <v>0</v>
      </c>
      <c r="H48" s="9">
        <v>954</v>
      </c>
      <c r="I48" s="173">
        <v>10000</v>
      </c>
      <c r="J48" s="134">
        <v>8499.6</v>
      </c>
      <c r="K48" s="9">
        <v>5400</v>
      </c>
      <c r="L48" s="10">
        <v>7974.3</v>
      </c>
      <c r="M48" s="9">
        <v>0</v>
      </c>
      <c r="N48" s="10">
        <v>0</v>
      </c>
      <c r="O48" s="9">
        <v>0</v>
      </c>
      <c r="P48" s="10">
        <v>0</v>
      </c>
      <c r="Q48" s="9">
        <v>0</v>
      </c>
      <c r="R48" s="10">
        <v>0</v>
      </c>
      <c r="S48" s="9">
        <v>0</v>
      </c>
      <c r="T48" s="10">
        <v>0</v>
      </c>
    </row>
    <row r="49" spans="1:20" s="1" customFormat="1" ht="15.75" x14ac:dyDescent="0.25">
      <c r="A49" s="15">
        <v>381</v>
      </c>
      <c r="B49" s="7">
        <v>40</v>
      </c>
      <c r="C49" s="8" t="s">
        <v>61</v>
      </c>
      <c r="D49" s="173">
        <v>0</v>
      </c>
      <c r="E49" s="134">
        <v>0</v>
      </c>
      <c r="F49" s="9">
        <v>0</v>
      </c>
      <c r="G49" s="10">
        <v>0</v>
      </c>
      <c r="H49" s="9">
        <v>0</v>
      </c>
      <c r="I49" s="173">
        <v>0</v>
      </c>
      <c r="J49" s="134">
        <v>0</v>
      </c>
      <c r="K49" s="9">
        <v>0</v>
      </c>
      <c r="L49" s="10">
        <v>0</v>
      </c>
      <c r="M49" s="9">
        <v>3782</v>
      </c>
      <c r="N49" s="10">
        <v>7764.4</v>
      </c>
      <c r="O49" s="9">
        <v>0</v>
      </c>
      <c r="P49" s="10">
        <v>0</v>
      </c>
      <c r="Q49" s="9">
        <v>0</v>
      </c>
      <c r="R49" s="10">
        <v>0</v>
      </c>
      <c r="S49" s="9">
        <v>0</v>
      </c>
      <c r="T49" s="10">
        <v>0</v>
      </c>
    </row>
    <row r="50" spans="1:20" s="1" customFormat="1" ht="15.75" x14ac:dyDescent="0.25">
      <c r="A50" s="15">
        <v>399</v>
      </c>
      <c r="B50" s="7">
        <v>41</v>
      </c>
      <c r="C50" s="8" t="s">
        <v>44</v>
      </c>
      <c r="D50" s="173">
        <v>0</v>
      </c>
      <c r="E50" s="134">
        <v>0</v>
      </c>
      <c r="F50" s="9">
        <v>0</v>
      </c>
      <c r="G50" s="10">
        <v>0</v>
      </c>
      <c r="H50" s="9">
        <v>0</v>
      </c>
      <c r="I50" s="173">
        <v>9315</v>
      </c>
      <c r="J50" s="134">
        <v>10894</v>
      </c>
      <c r="K50" s="9">
        <v>1836</v>
      </c>
      <c r="L50" s="10">
        <v>2969.9</v>
      </c>
      <c r="M50" s="9">
        <v>0</v>
      </c>
      <c r="N50" s="10">
        <v>0</v>
      </c>
      <c r="O50" s="9">
        <v>0</v>
      </c>
      <c r="P50" s="10">
        <v>0</v>
      </c>
      <c r="Q50" s="9">
        <v>0</v>
      </c>
      <c r="R50" s="10">
        <v>0</v>
      </c>
      <c r="S50" s="9">
        <v>0</v>
      </c>
      <c r="T50" s="10">
        <v>0</v>
      </c>
    </row>
    <row r="51" spans="1:20" s="1" customFormat="1" ht="15.75" x14ac:dyDescent="0.25">
      <c r="A51" s="15">
        <v>447</v>
      </c>
      <c r="B51" s="7">
        <v>42</v>
      </c>
      <c r="C51" s="14" t="s">
        <v>36</v>
      </c>
      <c r="D51" s="173">
        <v>0</v>
      </c>
      <c r="E51" s="134">
        <v>0</v>
      </c>
      <c r="F51" s="9">
        <v>0</v>
      </c>
      <c r="G51" s="10">
        <v>0</v>
      </c>
      <c r="H51" s="9">
        <v>0</v>
      </c>
      <c r="I51" s="173">
        <v>0</v>
      </c>
      <c r="J51" s="134">
        <v>0</v>
      </c>
      <c r="K51" s="9">
        <v>2394</v>
      </c>
      <c r="L51" s="10">
        <v>3216.5</v>
      </c>
      <c r="M51" s="9">
        <v>0</v>
      </c>
      <c r="N51" s="10">
        <v>0</v>
      </c>
      <c r="O51" s="9">
        <v>0</v>
      </c>
      <c r="P51" s="10">
        <v>0</v>
      </c>
      <c r="Q51" s="9">
        <v>0</v>
      </c>
      <c r="R51" s="10">
        <v>0</v>
      </c>
      <c r="S51" s="9">
        <v>0</v>
      </c>
      <c r="T51" s="10">
        <v>0</v>
      </c>
    </row>
    <row r="52" spans="1:20" s="1" customFormat="1" ht="15.75" x14ac:dyDescent="0.25">
      <c r="A52" s="15">
        <v>320</v>
      </c>
      <c r="B52" s="7">
        <v>43</v>
      </c>
      <c r="C52" s="8" t="s">
        <v>63</v>
      </c>
      <c r="D52" s="173">
        <v>1177</v>
      </c>
      <c r="E52" s="134">
        <v>9940.9</v>
      </c>
      <c r="F52" s="9">
        <v>3508</v>
      </c>
      <c r="G52" s="10">
        <v>12985.7</v>
      </c>
      <c r="H52" s="9">
        <v>0</v>
      </c>
      <c r="I52" s="173">
        <v>0</v>
      </c>
      <c r="J52" s="134">
        <v>0</v>
      </c>
      <c r="K52" s="9">
        <v>0</v>
      </c>
      <c r="L52" s="10">
        <v>0</v>
      </c>
      <c r="M52" s="9">
        <v>0</v>
      </c>
      <c r="N52" s="10">
        <v>0</v>
      </c>
      <c r="O52" s="9">
        <v>0</v>
      </c>
      <c r="P52" s="10">
        <v>0</v>
      </c>
      <c r="Q52" s="9">
        <v>0</v>
      </c>
      <c r="R52" s="10">
        <v>0</v>
      </c>
      <c r="S52" s="9">
        <v>0</v>
      </c>
      <c r="T52" s="10">
        <v>0</v>
      </c>
    </row>
    <row r="53" spans="1:20" s="1" customFormat="1" ht="15.75" x14ac:dyDescent="0.25">
      <c r="A53" s="15">
        <v>425</v>
      </c>
      <c r="B53" s="7">
        <v>44</v>
      </c>
      <c r="C53" s="8" t="s">
        <v>53</v>
      </c>
      <c r="D53" s="173">
        <v>2744</v>
      </c>
      <c r="E53" s="134">
        <v>13325.5</v>
      </c>
      <c r="F53" s="9">
        <v>4322</v>
      </c>
      <c r="G53" s="10">
        <v>23791</v>
      </c>
      <c r="H53" s="9">
        <v>0</v>
      </c>
      <c r="I53" s="173">
        <v>0</v>
      </c>
      <c r="J53" s="134">
        <v>0</v>
      </c>
      <c r="K53" s="9">
        <v>0</v>
      </c>
      <c r="L53" s="10">
        <v>0</v>
      </c>
      <c r="M53" s="9">
        <v>0</v>
      </c>
      <c r="N53" s="10">
        <v>0</v>
      </c>
      <c r="O53" s="9">
        <v>0</v>
      </c>
      <c r="P53" s="10">
        <v>0</v>
      </c>
      <c r="Q53" s="9">
        <v>0</v>
      </c>
      <c r="R53" s="10">
        <v>0</v>
      </c>
      <c r="S53" s="9">
        <v>2200</v>
      </c>
      <c r="T53" s="10">
        <v>84793.5</v>
      </c>
    </row>
    <row r="54" spans="1:20" s="1" customFormat="1" ht="15.75" x14ac:dyDescent="0.25">
      <c r="A54" s="15">
        <v>387</v>
      </c>
      <c r="B54" s="7">
        <v>45</v>
      </c>
      <c r="C54" s="14" t="s">
        <v>64</v>
      </c>
      <c r="D54" s="173">
        <v>0</v>
      </c>
      <c r="E54" s="134">
        <v>0</v>
      </c>
      <c r="F54" s="9">
        <v>2203</v>
      </c>
      <c r="G54" s="10">
        <v>6037.9</v>
      </c>
      <c r="H54" s="9">
        <v>0</v>
      </c>
      <c r="I54" s="173">
        <v>0</v>
      </c>
      <c r="J54" s="134">
        <v>0</v>
      </c>
      <c r="K54" s="9">
        <v>0</v>
      </c>
      <c r="L54" s="10">
        <v>0</v>
      </c>
      <c r="M54" s="9">
        <v>0</v>
      </c>
      <c r="N54" s="10">
        <v>0</v>
      </c>
      <c r="O54" s="9">
        <v>0</v>
      </c>
      <c r="P54" s="10">
        <v>0</v>
      </c>
      <c r="Q54" s="9">
        <v>0</v>
      </c>
      <c r="R54" s="10">
        <v>0</v>
      </c>
      <c r="S54" s="9">
        <v>0</v>
      </c>
      <c r="T54" s="10">
        <v>0</v>
      </c>
    </row>
    <row r="55" spans="1:20" s="1" customFormat="1" ht="15.75" x14ac:dyDescent="0.25">
      <c r="A55" s="15">
        <v>396</v>
      </c>
      <c r="B55" s="7">
        <v>46</v>
      </c>
      <c r="C55" s="8" t="s">
        <v>65</v>
      </c>
      <c r="D55" s="173">
        <v>0</v>
      </c>
      <c r="E55" s="134">
        <v>0</v>
      </c>
      <c r="F55" s="9">
        <v>0</v>
      </c>
      <c r="G55" s="10">
        <v>0</v>
      </c>
      <c r="H55" s="9">
        <v>0</v>
      </c>
      <c r="I55" s="173">
        <v>10143</v>
      </c>
      <c r="J55" s="134">
        <v>15562.4</v>
      </c>
      <c r="K55" s="9">
        <v>0</v>
      </c>
      <c r="L55" s="10">
        <v>0</v>
      </c>
      <c r="M55" s="9">
        <v>0</v>
      </c>
      <c r="N55" s="10">
        <v>0</v>
      </c>
      <c r="O55" s="9">
        <v>0</v>
      </c>
      <c r="P55" s="10">
        <v>0</v>
      </c>
      <c r="Q55" s="9">
        <v>0</v>
      </c>
      <c r="R55" s="10">
        <v>0</v>
      </c>
      <c r="S55" s="9">
        <v>0</v>
      </c>
      <c r="T55" s="10">
        <v>0</v>
      </c>
    </row>
    <row r="56" spans="1:20" s="1" customFormat="1" ht="15.75" x14ac:dyDescent="0.25">
      <c r="A56" s="15">
        <v>459</v>
      </c>
      <c r="B56" s="7">
        <v>47</v>
      </c>
      <c r="C56" s="8" t="s">
        <v>66</v>
      </c>
      <c r="D56" s="173">
        <v>0</v>
      </c>
      <c r="E56" s="134">
        <v>0</v>
      </c>
      <c r="F56" s="9">
        <v>658</v>
      </c>
      <c r="G56" s="10">
        <v>3635.5</v>
      </c>
      <c r="H56" s="9">
        <v>0</v>
      </c>
      <c r="I56" s="173">
        <v>0</v>
      </c>
      <c r="J56" s="134">
        <v>0</v>
      </c>
      <c r="K56" s="9">
        <v>0</v>
      </c>
      <c r="L56" s="10">
        <v>0</v>
      </c>
      <c r="M56" s="9">
        <v>0</v>
      </c>
      <c r="N56" s="10">
        <v>0</v>
      </c>
      <c r="O56" s="9">
        <v>0</v>
      </c>
      <c r="P56" s="10">
        <v>0</v>
      </c>
      <c r="Q56" s="9">
        <v>0</v>
      </c>
      <c r="R56" s="10">
        <v>0</v>
      </c>
      <c r="S56" s="9">
        <v>0</v>
      </c>
      <c r="T56" s="10">
        <v>0</v>
      </c>
    </row>
    <row r="57" spans="1:20" s="1" customFormat="1" ht="15.75" x14ac:dyDescent="0.25">
      <c r="A57" s="15">
        <v>355</v>
      </c>
      <c r="B57" s="7">
        <v>48</v>
      </c>
      <c r="C57" s="8" t="s">
        <v>87</v>
      </c>
      <c r="D57" s="173">
        <v>580</v>
      </c>
      <c r="E57" s="134">
        <v>1057.4000000000001</v>
      </c>
      <c r="F57" s="9">
        <v>0</v>
      </c>
      <c r="G57" s="10">
        <v>0</v>
      </c>
      <c r="H57" s="9">
        <v>0</v>
      </c>
      <c r="I57" s="173">
        <v>0</v>
      </c>
      <c r="J57" s="134">
        <v>0</v>
      </c>
      <c r="K57" s="9">
        <v>0</v>
      </c>
      <c r="L57" s="10">
        <v>0</v>
      </c>
      <c r="M57" s="9">
        <v>0</v>
      </c>
      <c r="N57" s="10">
        <v>0</v>
      </c>
      <c r="O57" s="9">
        <v>0</v>
      </c>
      <c r="P57" s="10">
        <v>0</v>
      </c>
      <c r="Q57" s="9">
        <v>0</v>
      </c>
      <c r="R57" s="10">
        <v>0</v>
      </c>
      <c r="S57" s="9">
        <v>0</v>
      </c>
      <c r="T57" s="10">
        <v>0</v>
      </c>
    </row>
    <row r="58" spans="1:20" s="1" customFormat="1" ht="15.75" x14ac:dyDescent="0.25">
      <c r="A58" s="15">
        <v>205</v>
      </c>
      <c r="B58" s="7">
        <v>49</v>
      </c>
      <c r="C58" s="8" t="s">
        <v>88</v>
      </c>
      <c r="D58" s="173">
        <v>0</v>
      </c>
      <c r="E58" s="134">
        <v>0</v>
      </c>
      <c r="F58" s="9">
        <v>0</v>
      </c>
      <c r="G58" s="10">
        <v>0</v>
      </c>
      <c r="H58" s="9">
        <v>334</v>
      </c>
      <c r="I58" s="173">
        <v>425</v>
      </c>
      <c r="J58" s="134">
        <v>408.9</v>
      </c>
      <c r="K58" s="9">
        <v>0</v>
      </c>
      <c r="L58" s="10">
        <v>0</v>
      </c>
      <c r="M58" s="9">
        <v>0</v>
      </c>
      <c r="N58" s="10">
        <v>0</v>
      </c>
      <c r="O58" s="9">
        <v>0</v>
      </c>
      <c r="P58" s="10">
        <v>0</v>
      </c>
      <c r="Q58" s="9">
        <v>0</v>
      </c>
      <c r="R58" s="10">
        <v>0</v>
      </c>
      <c r="S58" s="9">
        <v>0</v>
      </c>
      <c r="T58" s="10">
        <v>0</v>
      </c>
    </row>
    <row r="59" spans="1:20" s="1" customFormat="1" ht="15.75" x14ac:dyDescent="0.25">
      <c r="A59" s="15">
        <v>61</v>
      </c>
      <c r="B59" s="7">
        <v>50</v>
      </c>
      <c r="C59" s="121" t="s">
        <v>45</v>
      </c>
      <c r="D59" s="173">
        <v>0</v>
      </c>
      <c r="E59" s="134">
        <v>0</v>
      </c>
      <c r="F59" s="9">
        <v>0</v>
      </c>
      <c r="G59" s="10">
        <v>0</v>
      </c>
      <c r="H59" s="9">
        <v>86</v>
      </c>
      <c r="I59" s="173">
        <v>0</v>
      </c>
      <c r="J59" s="134">
        <v>0</v>
      </c>
      <c r="K59" s="9">
        <v>0</v>
      </c>
      <c r="L59" s="10">
        <v>0</v>
      </c>
      <c r="M59" s="9">
        <v>0</v>
      </c>
      <c r="N59" s="9">
        <v>0</v>
      </c>
      <c r="O59" s="9">
        <v>0</v>
      </c>
      <c r="P59" s="10">
        <v>0</v>
      </c>
      <c r="Q59" s="9">
        <v>0</v>
      </c>
      <c r="R59" s="9">
        <v>0</v>
      </c>
      <c r="S59" s="9">
        <v>0</v>
      </c>
      <c r="T59" s="9">
        <v>0</v>
      </c>
    </row>
    <row r="60" spans="1:20" s="1" customFormat="1" ht="15.75" x14ac:dyDescent="0.25">
      <c r="A60" s="15">
        <v>232</v>
      </c>
      <c r="B60" s="7">
        <v>51</v>
      </c>
      <c r="C60" s="121" t="s">
        <v>52</v>
      </c>
      <c r="D60" s="173">
        <v>0</v>
      </c>
      <c r="E60" s="134">
        <v>0</v>
      </c>
      <c r="F60" s="9">
        <v>0</v>
      </c>
      <c r="G60" s="10">
        <v>0</v>
      </c>
      <c r="H60" s="9">
        <v>298</v>
      </c>
      <c r="I60" s="173">
        <v>0</v>
      </c>
      <c r="J60" s="134">
        <v>0</v>
      </c>
      <c r="K60" s="9">
        <v>0</v>
      </c>
      <c r="L60" s="10">
        <v>0</v>
      </c>
      <c r="M60" s="9">
        <v>0</v>
      </c>
      <c r="N60" s="9">
        <v>0</v>
      </c>
      <c r="O60" s="9">
        <v>0</v>
      </c>
      <c r="P60" s="10">
        <v>0</v>
      </c>
      <c r="Q60" s="9">
        <v>0</v>
      </c>
      <c r="R60" s="9">
        <v>0</v>
      </c>
      <c r="S60" s="9">
        <v>0</v>
      </c>
      <c r="T60" s="9">
        <v>0</v>
      </c>
    </row>
    <row r="61" spans="1:20" s="1" customFormat="1" ht="15.75" x14ac:dyDescent="0.25">
      <c r="A61" s="15">
        <v>49</v>
      </c>
      <c r="B61" s="7">
        <v>52</v>
      </c>
      <c r="C61" s="121" t="s">
        <v>16</v>
      </c>
      <c r="D61" s="173">
        <v>0</v>
      </c>
      <c r="E61" s="134">
        <v>0</v>
      </c>
      <c r="F61" s="9">
        <v>0</v>
      </c>
      <c r="G61" s="10">
        <v>0</v>
      </c>
      <c r="H61" s="9">
        <v>454</v>
      </c>
      <c r="I61" s="173">
        <v>0</v>
      </c>
      <c r="J61" s="134">
        <v>0</v>
      </c>
      <c r="K61" s="9">
        <v>0</v>
      </c>
      <c r="L61" s="10">
        <v>0</v>
      </c>
      <c r="M61" s="9">
        <v>0</v>
      </c>
      <c r="N61" s="9">
        <v>0</v>
      </c>
      <c r="O61" s="9">
        <v>0</v>
      </c>
      <c r="P61" s="10">
        <v>0</v>
      </c>
      <c r="Q61" s="9">
        <v>0</v>
      </c>
      <c r="R61" s="9">
        <v>0</v>
      </c>
      <c r="S61" s="9">
        <v>0</v>
      </c>
      <c r="T61" s="9">
        <v>0</v>
      </c>
    </row>
    <row r="62" spans="1:20" s="1" customFormat="1" ht="15.75" x14ac:dyDescent="0.25">
      <c r="A62" s="15">
        <v>142</v>
      </c>
      <c r="B62" s="7">
        <v>53</v>
      </c>
      <c r="C62" s="121" t="s">
        <v>176</v>
      </c>
      <c r="D62" s="173">
        <v>0</v>
      </c>
      <c r="E62" s="134">
        <v>0</v>
      </c>
      <c r="F62" s="9">
        <v>0</v>
      </c>
      <c r="G62" s="10">
        <v>0</v>
      </c>
      <c r="H62" s="9">
        <v>8</v>
      </c>
      <c r="I62" s="173">
        <v>0</v>
      </c>
      <c r="J62" s="134">
        <v>0</v>
      </c>
      <c r="K62" s="9">
        <v>0</v>
      </c>
      <c r="L62" s="10">
        <v>0</v>
      </c>
      <c r="M62" s="9">
        <v>0</v>
      </c>
      <c r="N62" s="9">
        <v>0</v>
      </c>
      <c r="O62" s="9">
        <v>0</v>
      </c>
      <c r="P62" s="10">
        <v>0</v>
      </c>
      <c r="Q62" s="9">
        <v>0</v>
      </c>
      <c r="R62" s="9">
        <v>0</v>
      </c>
      <c r="S62" s="9">
        <v>0</v>
      </c>
      <c r="T62" s="9">
        <v>0</v>
      </c>
    </row>
    <row r="63" spans="1:20" s="1" customFormat="1" ht="15.75" x14ac:dyDescent="0.25">
      <c r="A63" s="15">
        <v>129</v>
      </c>
      <c r="B63" s="7">
        <v>54</v>
      </c>
      <c r="C63" s="121" t="s">
        <v>185</v>
      </c>
      <c r="D63" s="173">
        <v>0</v>
      </c>
      <c r="E63" s="134">
        <v>0</v>
      </c>
      <c r="F63" s="9">
        <v>0</v>
      </c>
      <c r="G63" s="10">
        <v>0</v>
      </c>
      <c r="H63" s="9">
        <v>60</v>
      </c>
      <c r="I63" s="173">
        <v>0</v>
      </c>
      <c r="J63" s="134">
        <v>0</v>
      </c>
      <c r="K63" s="9">
        <v>0</v>
      </c>
      <c r="L63" s="10">
        <v>0</v>
      </c>
      <c r="M63" s="9">
        <v>0</v>
      </c>
      <c r="N63" s="9">
        <v>0</v>
      </c>
      <c r="O63" s="9">
        <v>0</v>
      </c>
      <c r="P63" s="10">
        <v>0</v>
      </c>
      <c r="Q63" s="9">
        <v>0</v>
      </c>
      <c r="R63" s="9">
        <v>0</v>
      </c>
      <c r="S63" s="9">
        <v>0</v>
      </c>
      <c r="T63" s="9">
        <v>0</v>
      </c>
    </row>
    <row r="64" spans="1:20" s="1" customFormat="1" ht="15.75" x14ac:dyDescent="0.25">
      <c r="A64" s="15">
        <v>294</v>
      </c>
      <c r="B64" s="7">
        <v>55</v>
      </c>
      <c r="C64" s="121" t="s">
        <v>54</v>
      </c>
      <c r="D64" s="173">
        <v>0</v>
      </c>
      <c r="E64" s="134">
        <v>0</v>
      </c>
      <c r="F64" s="9">
        <v>0</v>
      </c>
      <c r="G64" s="10">
        <v>0</v>
      </c>
      <c r="H64" s="9">
        <v>11</v>
      </c>
      <c r="I64" s="173">
        <v>0</v>
      </c>
      <c r="J64" s="134">
        <v>0</v>
      </c>
      <c r="K64" s="9">
        <v>0</v>
      </c>
      <c r="L64" s="10">
        <v>0</v>
      </c>
      <c r="M64" s="9">
        <v>0</v>
      </c>
      <c r="N64" s="9">
        <v>0</v>
      </c>
      <c r="O64" s="9">
        <v>0</v>
      </c>
      <c r="P64" s="10">
        <v>0</v>
      </c>
      <c r="Q64" s="9">
        <v>0</v>
      </c>
      <c r="R64" s="9">
        <v>0</v>
      </c>
      <c r="S64" s="9">
        <v>0</v>
      </c>
      <c r="T64" s="9">
        <v>0</v>
      </c>
    </row>
    <row r="65" spans="1:20" x14ac:dyDescent="0.25">
      <c r="A65" s="11"/>
      <c r="B65" s="156" t="s">
        <v>89</v>
      </c>
      <c r="C65" s="157"/>
      <c r="D65" s="19">
        <f t="shared" ref="D65:R65" si="0">SUM(D10:D58)</f>
        <v>60915</v>
      </c>
      <c r="E65" s="20">
        <f t="shared" si="0"/>
        <v>202183.09999999998</v>
      </c>
      <c r="F65" s="19">
        <f t="shared" si="0"/>
        <v>30462</v>
      </c>
      <c r="G65" s="20">
        <f t="shared" si="0"/>
        <v>147397.6</v>
      </c>
      <c r="H65" s="19">
        <f>SUM(H10:H64)</f>
        <v>30462</v>
      </c>
      <c r="I65" s="19">
        <f t="shared" si="0"/>
        <v>123511</v>
      </c>
      <c r="J65" s="20">
        <f t="shared" si="0"/>
        <v>121102.69999999998</v>
      </c>
      <c r="K65" s="19">
        <f t="shared" si="0"/>
        <v>62192</v>
      </c>
      <c r="L65" s="20">
        <f t="shared" si="0"/>
        <v>104689.09999999999</v>
      </c>
      <c r="M65" s="19">
        <f t="shared" si="0"/>
        <v>27347</v>
      </c>
      <c r="N65" s="20">
        <f t="shared" si="0"/>
        <v>58668.1</v>
      </c>
      <c r="O65" s="19">
        <f t="shared" si="0"/>
        <v>1916</v>
      </c>
      <c r="P65" s="20">
        <f t="shared" si="0"/>
        <v>24563.9</v>
      </c>
      <c r="Q65" s="19">
        <f t="shared" si="0"/>
        <v>10255</v>
      </c>
      <c r="R65" s="20">
        <f t="shared" si="0"/>
        <v>34425.5</v>
      </c>
      <c r="S65" s="20">
        <f t="shared" ref="S65:T65" si="1">SUM(S10:S58)</f>
        <v>2200</v>
      </c>
      <c r="T65" s="20">
        <f t="shared" si="1"/>
        <v>84793.5</v>
      </c>
    </row>
    <row r="67" spans="1:20" x14ac:dyDescent="0.25">
      <c r="H67" s="48"/>
    </row>
  </sheetData>
  <mergeCells count="13">
    <mergeCell ref="A6:T6"/>
    <mergeCell ref="A8:A9"/>
    <mergeCell ref="B8:B9"/>
    <mergeCell ref="C8:C9"/>
    <mergeCell ref="D8:E8"/>
    <mergeCell ref="F8:H8"/>
    <mergeCell ref="S8:T8"/>
    <mergeCell ref="Q8:R8"/>
    <mergeCell ref="B65:C65"/>
    <mergeCell ref="I8:J8"/>
    <mergeCell ref="K8:L8"/>
    <mergeCell ref="M8:N8"/>
    <mergeCell ref="O8:P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Приложение №3</vt:lpstr>
      <vt:lpstr>Приложение №4</vt:lpstr>
      <vt:lpstr>Приложение №5</vt:lpstr>
      <vt:lpstr>'Приложение №5'!Область_печати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2025-04-02T03:50:47Z</dcterms:modified>
</cp:coreProperties>
</file>